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UHerský Brod- III. etapa\VV_Slepý rozpočet\"/>
    </mc:Choice>
  </mc:AlternateContent>
  <bookViews>
    <workbookView xWindow="0" yWindow="0" windowWidth="23040" windowHeight="9408" tabRatio="500" activeTab="1"/>
  </bookViews>
  <sheets>
    <sheet name="Stavební rozpočet" sheetId="1" r:id="rId1"/>
    <sheet name="Krycí list rozpočtu" sheetId="2" r:id="rId2"/>
  </sheets>
  <calcPr calcId="152511" iterateCount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56" i="1" l="1"/>
  <c r="J56" i="1"/>
  <c r="H56" i="1"/>
  <c r="I56" i="1" s="1"/>
  <c r="L55" i="1"/>
  <c r="J55" i="1"/>
  <c r="H55" i="1"/>
  <c r="I55" i="1" s="1"/>
  <c r="L54" i="1"/>
  <c r="J54" i="1"/>
  <c r="L53" i="1"/>
  <c r="J53" i="1"/>
  <c r="L52" i="1"/>
  <c r="J52" i="1"/>
  <c r="L51" i="1"/>
  <c r="J51" i="1"/>
  <c r="L50" i="1"/>
  <c r="J50" i="1"/>
  <c r="L49" i="1"/>
  <c r="J49" i="1"/>
  <c r="L47" i="1"/>
  <c r="J47" i="1"/>
  <c r="L45" i="1"/>
  <c r="J45" i="1"/>
  <c r="L43" i="1"/>
  <c r="J43" i="1"/>
  <c r="L41" i="1"/>
  <c r="L35" i="1" s="1"/>
  <c r="J41" i="1"/>
  <c r="L39" i="1"/>
  <c r="J39" i="1"/>
  <c r="L36" i="1"/>
  <c r="J36" i="1"/>
  <c r="H36" i="1"/>
  <c r="I36" i="1" s="1"/>
  <c r="L33" i="1"/>
  <c r="J33" i="1"/>
  <c r="H33" i="1"/>
  <c r="I33" i="1" s="1"/>
  <c r="L32" i="1"/>
  <c r="J32" i="1"/>
  <c r="I32" i="1" s="1"/>
  <c r="H32" i="1"/>
  <c r="L31" i="1"/>
  <c r="L23" i="1" s="1"/>
  <c r="J31" i="1"/>
  <c r="L29" i="1"/>
  <c r="J29" i="1"/>
  <c r="L28" i="1"/>
  <c r="J28" i="1"/>
  <c r="H28" i="1"/>
  <c r="I28" i="1" s="1"/>
  <c r="L26" i="1"/>
  <c r="J26" i="1"/>
  <c r="L24" i="1"/>
  <c r="J24" i="1"/>
  <c r="L22" i="1"/>
  <c r="L21" i="1" s="1"/>
  <c r="J22" i="1"/>
  <c r="L19" i="1"/>
  <c r="J19" i="1"/>
  <c r="H19" i="1"/>
  <c r="I19" i="1" s="1"/>
  <c r="I18" i="1" s="1"/>
  <c r="L18" i="1"/>
  <c r="H18" i="1"/>
  <c r="J18" i="1" s="1"/>
  <c r="L16" i="1"/>
  <c r="J16" i="1"/>
  <c r="H16" i="1"/>
  <c r="I16" i="1" s="1"/>
  <c r="L14" i="1"/>
  <c r="J14" i="1"/>
  <c r="L12" i="1"/>
  <c r="L9" i="1" s="1"/>
  <c r="L8" i="1" s="1"/>
  <c r="J12" i="1"/>
  <c r="L10" i="1"/>
  <c r="J10" i="1"/>
  <c r="I17" i="2" l="1"/>
  <c r="F17" i="2"/>
  <c r="AF54" i="1"/>
  <c r="AN54" i="1" s="1"/>
  <c r="AE54" i="1"/>
  <c r="H54" i="1" s="1"/>
  <c r="I54" i="1" s="1"/>
  <c r="AB54" i="1"/>
  <c r="AA54" i="1"/>
  <c r="Z54" i="1"/>
  <c r="O54" i="1"/>
  <c r="AF53" i="1"/>
  <c r="AN53" i="1" s="1"/>
  <c r="AE53" i="1"/>
  <c r="AA53" i="1"/>
  <c r="Z53" i="1"/>
  <c r="O53" i="1"/>
  <c r="AB53" i="1"/>
  <c r="AF52" i="1"/>
  <c r="AN52" i="1" s="1"/>
  <c r="AE52" i="1"/>
  <c r="H52" i="1" s="1"/>
  <c r="I52" i="1" s="1"/>
  <c r="AB52" i="1"/>
  <c r="AA52" i="1"/>
  <c r="Z52" i="1"/>
  <c r="O52" i="1"/>
  <c r="AF51" i="1"/>
  <c r="AN51" i="1" s="1"/>
  <c r="AE51" i="1"/>
  <c r="AA51" i="1"/>
  <c r="Z51" i="1"/>
  <c r="O51" i="1"/>
  <c r="AB51" i="1"/>
  <c r="AF50" i="1"/>
  <c r="AN50" i="1" s="1"/>
  <c r="AE50" i="1"/>
  <c r="H50" i="1" s="1"/>
  <c r="I50" i="1" s="1"/>
  <c r="AB50" i="1"/>
  <c r="AA50" i="1"/>
  <c r="Z50" i="1"/>
  <c r="O50" i="1"/>
  <c r="AF49" i="1"/>
  <c r="AN49" i="1" s="1"/>
  <c r="AE49" i="1"/>
  <c r="AA49" i="1"/>
  <c r="Z49" i="1"/>
  <c r="O49" i="1"/>
  <c r="AB49" i="1"/>
  <c r="AF48" i="1"/>
  <c r="AN48" i="1" s="1"/>
  <c r="AE48" i="1"/>
  <c r="AB48" i="1"/>
  <c r="AA48" i="1"/>
  <c r="Z48" i="1"/>
  <c r="O48" i="1"/>
  <c r="AF47" i="1"/>
  <c r="AN47" i="1" s="1"/>
  <c r="AE47" i="1"/>
  <c r="AA47" i="1"/>
  <c r="Z47" i="1"/>
  <c r="O47" i="1"/>
  <c r="AB47" i="1"/>
  <c r="AF45" i="1"/>
  <c r="AN45" i="1" s="1"/>
  <c r="AE45" i="1"/>
  <c r="AB45" i="1"/>
  <c r="AA45" i="1"/>
  <c r="Z45" i="1"/>
  <c r="O45" i="1"/>
  <c r="AF43" i="1"/>
  <c r="AN43" i="1" s="1"/>
  <c r="AE43" i="1"/>
  <c r="AA43" i="1"/>
  <c r="Z43" i="1"/>
  <c r="O43" i="1"/>
  <c r="AB43" i="1"/>
  <c r="AF41" i="1"/>
  <c r="AN41" i="1" s="1"/>
  <c r="AE41" i="1"/>
  <c r="H41" i="1" s="1"/>
  <c r="I41" i="1" s="1"/>
  <c r="AB41" i="1"/>
  <c r="AA41" i="1"/>
  <c r="Z41" i="1"/>
  <c r="O41" i="1"/>
  <c r="AF39" i="1"/>
  <c r="AN39" i="1" s="1"/>
  <c r="AE39" i="1"/>
  <c r="AA39" i="1"/>
  <c r="Z39" i="1"/>
  <c r="O39" i="1"/>
  <c r="AB39" i="1"/>
  <c r="AF37" i="1"/>
  <c r="AN37" i="1" s="1"/>
  <c r="AE37" i="1"/>
  <c r="AM37" i="1" s="1"/>
  <c r="AB37" i="1"/>
  <c r="AA37" i="1"/>
  <c r="Z37" i="1"/>
  <c r="O37" i="1"/>
  <c r="AF34" i="1"/>
  <c r="AN34" i="1" s="1"/>
  <c r="AE34" i="1"/>
  <c r="AM34" i="1" s="1"/>
  <c r="AA34" i="1"/>
  <c r="Z34" i="1"/>
  <c r="O34" i="1"/>
  <c r="AB34" i="1"/>
  <c r="AJ33" i="1"/>
  <c r="AI33" i="1"/>
  <c r="W33" i="1"/>
  <c r="V33" i="1"/>
  <c r="U33" i="1"/>
  <c r="T33" i="1"/>
  <c r="S33" i="1"/>
  <c r="R33" i="1"/>
  <c r="AF31" i="1"/>
  <c r="AN31" i="1" s="1"/>
  <c r="AE31" i="1"/>
  <c r="AA31" i="1"/>
  <c r="Z31" i="1"/>
  <c r="O31" i="1"/>
  <c r="AB31" i="1"/>
  <c r="AF30" i="1"/>
  <c r="AN30" i="1" s="1"/>
  <c r="AE30" i="1"/>
  <c r="AM30" i="1" s="1"/>
  <c r="AB30" i="1"/>
  <c r="AA30" i="1"/>
  <c r="Z30" i="1"/>
  <c r="O30" i="1"/>
  <c r="AF29" i="1"/>
  <c r="AN29" i="1" s="1"/>
  <c r="AE29" i="1"/>
  <c r="AA29" i="1"/>
  <c r="Z29" i="1"/>
  <c r="O29" i="1"/>
  <c r="AB29" i="1"/>
  <c r="AF27" i="1"/>
  <c r="AN27" i="1" s="1"/>
  <c r="AE27" i="1"/>
  <c r="AM27" i="1" s="1"/>
  <c r="AB27" i="1"/>
  <c r="AA27" i="1"/>
  <c r="Z27" i="1"/>
  <c r="O27" i="1"/>
  <c r="AF26" i="1"/>
  <c r="AN26" i="1" s="1"/>
  <c r="AE26" i="1"/>
  <c r="AA26" i="1"/>
  <c r="Z26" i="1"/>
  <c r="O26" i="1"/>
  <c r="AB26" i="1"/>
  <c r="AF24" i="1"/>
  <c r="AN24" i="1" s="1"/>
  <c r="AE24" i="1"/>
  <c r="H24" i="1" s="1"/>
  <c r="AB24" i="1"/>
  <c r="AA24" i="1"/>
  <c r="Z24" i="1"/>
  <c r="O24" i="1"/>
  <c r="AF22" i="1"/>
  <c r="AN22" i="1" s="1"/>
  <c r="AE22" i="1"/>
  <c r="AA22" i="1"/>
  <c r="Z22" i="1"/>
  <c r="O22" i="1"/>
  <c r="AB22" i="1"/>
  <c r="X21" i="1"/>
  <c r="W21" i="1"/>
  <c r="V21" i="1"/>
  <c r="U21" i="1"/>
  <c r="T21" i="1"/>
  <c r="S21" i="1"/>
  <c r="R21" i="1"/>
  <c r="AF20" i="1"/>
  <c r="AN20" i="1" s="1"/>
  <c r="AE20" i="1"/>
  <c r="AM20" i="1" s="1"/>
  <c r="AA20" i="1"/>
  <c r="AJ19" i="1" s="1"/>
  <c r="Z20" i="1"/>
  <c r="AI19" i="1" s="1"/>
  <c r="O20" i="1"/>
  <c r="P19" i="1" s="1"/>
  <c r="AB20" i="1"/>
  <c r="AK19" i="1" s="1"/>
  <c r="X19" i="1"/>
  <c r="W19" i="1"/>
  <c r="V19" i="1"/>
  <c r="U19" i="1"/>
  <c r="T19" i="1"/>
  <c r="S19" i="1"/>
  <c r="R19" i="1"/>
  <c r="AF17" i="1"/>
  <c r="AN17" i="1" s="1"/>
  <c r="AE17" i="1"/>
  <c r="AB17" i="1"/>
  <c r="AK16" i="1" s="1"/>
  <c r="AA17" i="1"/>
  <c r="AJ16" i="1" s="1"/>
  <c r="Z17" i="1"/>
  <c r="AI16" i="1" s="1"/>
  <c r="X16" i="1"/>
  <c r="W16" i="1"/>
  <c r="V16" i="1"/>
  <c r="U16" i="1"/>
  <c r="T16" i="1"/>
  <c r="S16" i="1"/>
  <c r="R16" i="1"/>
  <c r="AF14" i="1"/>
  <c r="AN14" i="1" s="1"/>
  <c r="AE14" i="1"/>
  <c r="AB14" i="1"/>
  <c r="AA14" i="1"/>
  <c r="Z14" i="1"/>
  <c r="O14" i="1"/>
  <c r="P9" i="1" s="1"/>
  <c r="AF12" i="1"/>
  <c r="AN12" i="1" s="1"/>
  <c r="AE12" i="1"/>
  <c r="AA12" i="1"/>
  <c r="Z12" i="1"/>
  <c r="AI9" i="1" s="1"/>
  <c r="O12" i="1"/>
  <c r="AB12" i="1"/>
  <c r="AF10" i="1"/>
  <c r="AN10" i="1" s="1"/>
  <c r="AE10" i="1"/>
  <c r="AB10" i="1"/>
  <c r="AA10" i="1"/>
  <c r="Z10" i="1"/>
  <c r="O10" i="1"/>
  <c r="X9" i="1"/>
  <c r="W9" i="1"/>
  <c r="C14" i="2" s="1"/>
  <c r="V9" i="1"/>
  <c r="C13" i="2" s="1"/>
  <c r="U9" i="1"/>
  <c r="C12" i="2" s="1"/>
  <c r="T9" i="1"/>
  <c r="AM12" i="1" l="1"/>
  <c r="H12" i="1"/>
  <c r="I12" i="1" s="1"/>
  <c r="AM53" i="1"/>
  <c r="H53" i="1"/>
  <c r="I53" i="1" s="1"/>
  <c r="P33" i="1"/>
  <c r="AK33" i="1"/>
  <c r="I24" i="1"/>
  <c r="AM14" i="1"/>
  <c r="H14" i="1"/>
  <c r="I14" i="1" s="1"/>
  <c r="AJ21" i="1"/>
  <c r="AM51" i="1"/>
  <c r="H51" i="1"/>
  <c r="I51" i="1" s="1"/>
  <c r="AM45" i="1"/>
  <c r="H45" i="1"/>
  <c r="I45" i="1" s="1"/>
  <c r="AM31" i="1"/>
  <c r="H31" i="1"/>
  <c r="I31" i="1" s="1"/>
  <c r="P21" i="1"/>
  <c r="AM24" i="1"/>
  <c r="C11" i="2"/>
  <c r="AM26" i="1"/>
  <c r="H26" i="1"/>
  <c r="I26" i="1" s="1"/>
  <c r="C22" i="2"/>
  <c r="AK9" i="1"/>
  <c r="AM47" i="1"/>
  <c r="H47" i="1"/>
  <c r="I47" i="1" s="1"/>
  <c r="AI21" i="1"/>
  <c r="AM29" i="1"/>
  <c r="H29" i="1"/>
  <c r="I29" i="1" s="1"/>
  <c r="AM49" i="1"/>
  <c r="H49" i="1"/>
  <c r="I49" i="1" s="1"/>
  <c r="AM54" i="1"/>
  <c r="AM43" i="1"/>
  <c r="H43" i="1"/>
  <c r="I43" i="1" s="1"/>
  <c r="C23" i="2"/>
  <c r="F23" i="2" s="1"/>
  <c r="AK21" i="1"/>
  <c r="AM39" i="1"/>
  <c r="H39" i="1"/>
  <c r="AM10" i="1"/>
  <c r="H10" i="1"/>
  <c r="AM22" i="1"/>
  <c r="H22" i="1"/>
  <c r="C24" i="2"/>
  <c r="F24" i="2" s="1"/>
  <c r="AM41" i="1"/>
  <c r="AM48" i="1"/>
  <c r="AM52" i="1"/>
  <c r="AM17" i="1"/>
  <c r="AJ9" i="1"/>
  <c r="AM50" i="1"/>
  <c r="H21" i="1" l="1"/>
  <c r="I22" i="1"/>
  <c r="I21" i="1" s="1"/>
  <c r="I39" i="1"/>
  <c r="I35" i="1" s="1"/>
  <c r="H35" i="1"/>
  <c r="J35" i="1" s="1"/>
  <c r="I23" i="1"/>
  <c r="I10" i="1"/>
  <c r="I9" i="1" s="1"/>
  <c r="I8" i="1" s="1"/>
  <c r="H9" i="1"/>
  <c r="H23" i="1"/>
  <c r="J23" i="1" s="1"/>
  <c r="I23" i="2"/>
  <c r="I24" i="2" s="1"/>
  <c r="O17" i="1"/>
  <c r="P16" i="1" s="1"/>
  <c r="C16" i="2" s="1"/>
  <c r="J9" i="1" l="1"/>
  <c r="H8" i="1"/>
  <c r="J8" i="1" s="1"/>
  <c r="J21" i="1"/>
  <c r="X33" i="1"/>
  <c r="C15" i="2" s="1"/>
  <c r="S9" i="1"/>
  <c r="C10" i="2" s="1"/>
  <c r="R9" i="1"/>
  <c r="C9" i="2" s="1"/>
  <c r="C17" i="2" s="1"/>
  <c r="J57" i="1" l="1"/>
</calcChain>
</file>

<file path=xl/sharedStrings.xml><?xml version="1.0" encoding="utf-8"?>
<sst xmlns="http://schemas.openxmlformats.org/spreadsheetml/2006/main" count="379" uniqueCount="201">
  <si>
    <t>Výkaz výměr</t>
  </si>
  <si>
    <t>Název stavby:</t>
  </si>
  <si>
    <t>Zelené stezky městem Uherský Brod - III. Etapa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</si>
  <si>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</si>
  <si>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</si>
  <si>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</si>
  <si>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</si>
  <si>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</si>
  <si>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</si>
  <si>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</si>
  <si>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12 ULICE DR. HORÁKA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</si>
  <si>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</si>
  <si>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</si>
  <si>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</si>
  <si>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</si>
  <si>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</si>
  <si>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</si>
  <si>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</si>
  <si>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</si>
  <si>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</si>
  <si>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</si>
  <si>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</si>
  <si>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</si>
  <si>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</si>
  <si>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</si>
  <si>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</si>
  <si>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</si>
  <si>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</si>
  <si>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</si>
  <si>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</si>
  <si>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</si>
  <si>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</si>
  <si>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</si>
  <si>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</si>
  <si>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</si>
  <si>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</si>
  <si>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</si>
  <si>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</si>
  <si>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</si>
  <si>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</si>
  <si>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</si>
  <si>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</si>
  <si>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</si>
  <si>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</si>
  <si>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</si>
  <si>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</si>
  <si>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</si>
  <si>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</si>
  <si>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</si>
  <si>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</si>
  <si>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</si>
  <si>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</si>
  <si>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</si>
  <si>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</si>
  <si>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</si>
  <si>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184202112R00</t>
  </si>
  <si>
    <t>Ukotvení dřeviny kůly D do 10 cm, dl. do 3 m</t>
  </si>
  <si>
    <t>stromy</t>
  </si>
  <si>
    <t>3</t>
  </si>
  <si>
    <t>184921093R00</t>
  </si>
  <si>
    <t>Mulčování rostlin tl. do 0,1 m rovina</t>
  </si>
  <si>
    <t>m2</t>
  </si>
  <si>
    <t>H23</t>
  </si>
  <si>
    <t>Plochy a úpravy území</t>
  </si>
  <si>
    <t>4</t>
  </si>
  <si>
    <t>998231311R00</t>
  </si>
  <si>
    <t>Přesun hmot pro sadovnické a krajin. úpravy do 5km</t>
  </si>
  <si>
    <t>t</t>
  </si>
  <si>
    <t>H23_</t>
  </si>
  <si>
    <t>9_</t>
  </si>
  <si>
    <t>VS1</t>
  </si>
  <si>
    <t>Vytyčení</t>
  </si>
  <si>
    <t>5</t>
  </si>
  <si>
    <t>Vytyčení stromů</t>
  </si>
  <si>
    <t>VS1_</t>
  </si>
  <si>
    <t>VU1</t>
  </si>
  <si>
    <t>Vegetační úpravy</t>
  </si>
  <si>
    <t>6</t>
  </si>
  <si>
    <t>Aplikace půdního kondicionéru</t>
  </si>
  <si>
    <t>VU1_</t>
  </si>
  <si>
    <t>(stromy 23 m2)</t>
  </si>
  <si>
    <t>7</t>
  </si>
  <si>
    <t>VU13</t>
  </si>
  <si>
    <t>Zhotovení obalu kmene z rákosu</t>
  </si>
  <si>
    <t>ks</t>
  </si>
  <si>
    <t>listnaté stromy</t>
  </si>
  <si>
    <t>8</t>
  </si>
  <si>
    <t>VU14</t>
  </si>
  <si>
    <t>Instalace chráničky paty kmene</t>
  </si>
  <si>
    <t>9</t>
  </si>
  <si>
    <t>VU15</t>
  </si>
  <si>
    <t>Hnojení tabletovým hnojivem</t>
  </si>
  <si>
    <t>10</t>
  </si>
  <si>
    <t>VU16</t>
  </si>
  <si>
    <t>Zhotovení závlahové mísy u solitérních dřevin o prům. mísy 0,5-1m</t>
  </si>
  <si>
    <t>11</t>
  </si>
  <si>
    <t>VU17</t>
  </si>
  <si>
    <t>Dovoz vody pro zálivku do 1000 m (1x 0,06 m3/strom) včetně ceny vody</t>
  </si>
  <si>
    <t>m3</t>
  </si>
  <si>
    <t>12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</si>
  <si>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</si>
  <si>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</si>
  <si>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</si>
  <si>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</si>
  <si>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</si>
  <si>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</si>
  <si>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13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</si>
  <si>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</si>
  <si>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</si>
  <si>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</si>
  <si>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</si>
  <si>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</si>
  <si>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</si>
  <si>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</si>
  <si>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</t>
  </si>
  <si>
    <t>14</t>
  </si>
  <si>
    <t>OM1</t>
  </si>
  <si>
    <t>tabletové hnojivo</t>
  </si>
  <si>
    <t>15</t>
  </si>
  <si>
    <t>OM11</t>
  </si>
  <si>
    <t>kůl (frézovaný, prům. 6 cm, 2,5m)</t>
  </si>
  <si>
    <t>16</t>
  </si>
  <si>
    <t>OM12</t>
  </si>
  <si>
    <t>příčky (prům. 8cm, délka 60cm)</t>
  </si>
  <si>
    <t>3ks/strom listnatý</t>
  </si>
  <si>
    <t>17</t>
  </si>
  <si>
    <t>OM13</t>
  </si>
  <si>
    <t>úvazky</t>
  </si>
  <si>
    <t>strom /1,5bm</t>
  </si>
  <si>
    <t>OM14</t>
  </si>
  <si>
    <t>rákos pletený (výška 1,6m, 0,5 bm/strom)</t>
  </si>
  <si>
    <t>19</t>
  </si>
  <si>
    <t>OM15</t>
  </si>
  <si>
    <t>chránička paty kmene před pošk.sekačkou, biodegradibilní</t>
  </si>
  <si>
    <t>20</t>
  </si>
  <si>
    <t>OM18</t>
  </si>
  <si>
    <t>mulčovací kůra (tl.10cm)</t>
  </si>
  <si>
    <t>21</t>
  </si>
  <si>
    <t>strJV</t>
  </si>
  <si>
    <t>JV - Juniperus virginiana, v 180-200 cm</t>
  </si>
  <si>
    <t>22</t>
  </si>
  <si>
    <t>strLTu</t>
  </si>
  <si>
    <t>LT - Liriodendron tulipifera, ok 12-14, ZB</t>
  </si>
  <si>
    <t>23</t>
  </si>
  <si>
    <t>strPN</t>
  </si>
  <si>
    <t>PN - Pinus nigra, v 180-200 cm , ZB</t>
  </si>
  <si>
    <t>24</t>
  </si>
  <si>
    <t>strPSC</t>
  </si>
  <si>
    <t>PSC - Prunus sargentii ´Accolade´, ok 12-14, ZB</t>
  </si>
  <si>
    <t>25</t>
  </si>
  <si>
    <t>strPSi</t>
  </si>
  <si>
    <t>PS - Pinus sylvestris , v 180-200 cm, ZB</t>
  </si>
  <si>
    <t>26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</si>
  <si>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</si>
  <si>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</si>
  <si>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</si>
  <si>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</si>
  <si>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</si>
  <si>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</si>
  <si>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</si>
  <si>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</si>
  <si>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</si>
  <si>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</si>
  <si>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</si>
  <si>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</si>
  <si>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</si>
  <si>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</si>
  <si>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</si>
  <si>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</si>
  <si>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</si>
  <si>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</si>
  <si>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</si>
  <si>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</si>
  <si>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</si>
  <si>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</si>
  <si>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</si>
  <si>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</si>
  <si>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</si>
  <si>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</si>
  <si>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</si>
  <si>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</si>
  <si>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</si>
  <si>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</si>
  <si>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</si>
  <si>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</si>
  <si>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</si>
  <si>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</si>
  <si>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</si>
  <si>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</si>
  <si>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</si>
  <si>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</si>
  <si>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</si>
  <si>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</si>
  <si>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</si>
  <si>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184102115R00</t>
  </si>
  <si>
    <t>Výsadba dřevin s balem D do 60 cm, v rovině</t>
  </si>
  <si>
    <t>výsadba stromů</t>
  </si>
  <si>
    <t>stromové mísy 23 m2</t>
  </si>
  <si>
    <t>(stromy – 0,15t/ks )</t>
  </si>
  <si>
    <t>strom/ 3ks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</si>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</sst>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  <charset val="1"/>
    </font>
    <font>
      <sz val="18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i/>
      <sz val="8"/>
      <color rgb="FF000000"/>
      <name val="Arial"/>
      <charset val="1"/>
    </font>
    <font>
      <sz val="24"/>
      <color rgb="FF000000"/>
      <name val="Arial"/>
      <charset val="1"/>
    </font>
    <font>
      <b/>
      <sz val="18"/>
      <color rgb="FF000000"/>
      <name val="Arial"/>
      <charset val="1"/>
    </font>
    <font>
      <b/>
      <sz val="20"/>
      <color rgb="FF000000"/>
      <name val="Arial"/>
      <charset val="1"/>
    </font>
    <font>
      <b/>
      <sz val="11"/>
      <color rgb="FF000000"/>
      <name val="Arial"/>
      <charset val="1"/>
    </font>
    <font>
      <b/>
      <sz val="12"/>
      <color rgb="FF000000"/>
      <name val="Arial"/>
      <charset val="1"/>
    </font>
    <font>
      <sz val="12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vertical="top" wrapText="1"/>
    </xf>
    <xf numFmtId="0" fontId="0" fillId="0" borderId="0" xfId="0" applyFont="1"/>
    <xf numFmtId="0" fontId="0" fillId="0" borderId="0" xfId="0"/>
    <xf numFmtId="4" fontId="2" fillId="0" borderId="0" xfId="0" applyNumberFormat="1" applyFont="1" applyAlignment="1">
      <alignment vertical="center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horizontal="left" vertic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7" fillId="2" borderId="19" xfId="0" applyNumberFormat="1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10" fillId="0" borderId="21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2" borderId="20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0" fillId="0" borderId="0" xfId="0" applyNumberFormat="1" applyBorder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49" fontId="0" fillId="0" borderId="6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top" wrapText="1"/>
    </xf>
    <xf numFmtId="4" fontId="10" fillId="0" borderId="22" xfId="0" applyNumberFormat="1" applyFont="1" applyBorder="1" applyAlignment="1">
      <alignment vertical="center"/>
    </xf>
    <xf numFmtId="4" fontId="10" fillId="0" borderId="23" xfId="0" applyNumberFormat="1" applyFont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4"/>
  <sheetViews>
    <sheetView topLeftCell="A37" zoomScaleNormal="100" workbookViewId="0">
      <selection activeCell="H49" sqref="H49"/>
    </sheetView>
  </sheetViews>
  <sheetFormatPr defaultColWidth="12.109375" defaultRowHeight="13.2" x14ac:dyDescent="0.25"/>
  <cols>
    <col min="1" max="1" width="3.6640625" style="1" customWidth="1"/>
    <col min="2" max="2" width="6.88671875" style="2" customWidth="1"/>
    <col min="3" max="3" width="13.88671875" style="2" customWidth="1"/>
    <col min="4" max="4" width="60.109375" customWidth="1"/>
    <col min="5" max="5" width="4.33203125" customWidth="1"/>
    <col min="6" max="6" width="12.88671875" customWidth="1"/>
    <col min="7" max="7" width="12" customWidth="1"/>
    <col min="8" max="10" width="14.2187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43" ht="25.5" customHeight="1" x14ac:dyDescent="0.25">
      <c r="A2" s="54" t="s">
        <v>1</v>
      </c>
      <c r="B2" s="54"/>
      <c r="C2" s="54"/>
      <c r="D2" s="3" t="s">
        <v>2</v>
      </c>
      <c r="E2" s="55" t="s">
        <v>3</v>
      </c>
      <c r="F2" s="55"/>
      <c r="G2" s="55"/>
      <c r="H2" s="55"/>
      <c r="I2" s="4" t="s">
        <v>4</v>
      </c>
      <c r="J2" s="56"/>
      <c r="K2" s="56"/>
      <c r="L2" s="56"/>
      <c r="M2" s="56"/>
    </row>
    <row r="3" spans="1:43" ht="25.5" customHeight="1" x14ac:dyDescent="0.25">
      <c r="A3" s="50" t="s">
        <v>5</v>
      </c>
      <c r="B3" s="50"/>
      <c r="C3" s="50"/>
      <c r="D3" s="5" t="s">
        <v>6</v>
      </c>
      <c r="E3" s="51" t="s">
        <v>7</v>
      </c>
      <c r="F3" s="51"/>
      <c r="G3" s="51"/>
      <c r="H3" s="51"/>
      <c r="I3" s="5" t="s">
        <v>8</v>
      </c>
      <c r="J3" s="52"/>
      <c r="K3" s="52"/>
      <c r="L3" s="52"/>
      <c r="M3" s="52"/>
    </row>
    <row r="4" spans="1:43" ht="25.5" customHeight="1" x14ac:dyDescent="0.25">
      <c r="A4" s="50" t="s">
        <v>9</v>
      </c>
      <c r="B4" s="50"/>
      <c r="C4" s="50"/>
      <c r="D4" s="5" t="s">
        <v>10</v>
      </c>
      <c r="E4" s="51" t="s">
        <v>11</v>
      </c>
      <c r="F4" s="51"/>
      <c r="G4" s="51"/>
      <c r="H4" s="51"/>
      <c r="I4" s="5" t="s">
        <v>12</v>
      </c>
      <c r="J4" s="52"/>
      <c r="K4" s="52"/>
      <c r="L4" s="52"/>
      <c r="M4" s="52"/>
    </row>
    <row r="5" spans="1:43" ht="25.5" customHeight="1" x14ac:dyDescent="0.25">
      <c r="A5" s="41" t="s">
        <v>13</v>
      </c>
      <c r="B5" s="41"/>
      <c r="C5" s="41"/>
      <c r="D5" s="6"/>
      <c r="E5" s="42" t="s">
        <v>14</v>
      </c>
      <c r="F5" s="42"/>
      <c r="G5" s="42"/>
      <c r="H5" s="42"/>
      <c r="I5" s="6" t="s">
        <v>15</v>
      </c>
      <c r="J5" s="43"/>
      <c r="K5" s="43"/>
      <c r="L5" s="43"/>
      <c r="M5" s="43"/>
    </row>
    <row r="6" spans="1:43" ht="12.75" customHeight="1" x14ac:dyDescent="0.25">
      <c r="A6" s="44" t="s">
        <v>16</v>
      </c>
      <c r="B6" s="45" t="s">
        <v>17</v>
      </c>
      <c r="C6" s="45" t="s">
        <v>18</v>
      </c>
      <c r="D6" s="7" t="s">
        <v>19</v>
      </c>
      <c r="E6" s="46" t="s">
        <v>20</v>
      </c>
      <c r="F6" s="46" t="s">
        <v>21</v>
      </c>
      <c r="G6" s="47" t="s">
        <v>22</v>
      </c>
      <c r="H6" s="48" t="s">
        <v>23</v>
      </c>
      <c r="I6" s="48"/>
      <c r="J6" s="48"/>
      <c r="K6" s="48" t="s">
        <v>24</v>
      </c>
      <c r="L6" s="48"/>
      <c r="M6" s="49" t="s">
        <v>25</v>
      </c>
    </row>
    <row r="7" spans="1:43" x14ac:dyDescent="0.25">
      <c r="A7" s="44"/>
      <c r="B7" s="45"/>
      <c r="C7" s="45"/>
      <c r="D7" s="8" t="s">
        <v>26</v>
      </c>
      <c r="E7" s="46"/>
      <c r="F7" s="46"/>
      <c r="G7" s="47"/>
      <c r="H7" s="9" t="s">
        <v>27</v>
      </c>
      <c r="I7" s="10" t="s">
        <v>28</v>
      </c>
      <c r="J7" s="11" t="s">
        <v>29</v>
      </c>
      <c r="K7" s="9" t="s">
        <v>30</v>
      </c>
      <c r="L7" s="11" t="s">
        <v>29</v>
      </c>
      <c r="M7" s="49"/>
      <c r="P7" s="12" t="s">
        <v>31</v>
      </c>
      <c r="Q7" s="12" t="s">
        <v>32</v>
      </c>
      <c r="R7" s="12" t="s">
        <v>33</v>
      </c>
      <c r="S7" s="12" t="s">
        <v>34</v>
      </c>
      <c r="T7" s="12" t="s">
        <v>35</v>
      </c>
      <c r="U7" s="12" t="s">
        <v>36</v>
      </c>
      <c r="V7" s="12" t="s">
        <v>37</v>
      </c>
      <c r="W7" s="12" t="s">
        <v>38</v>
      </c>
      <c r="X7" s="12" t="s">
        <v>39</v>
      </c>
    </row>
    <row r="8" spans="1:43" x14ac:dyDescent="0.25">
      <c r="A8" s="13"/>
      <c r="B8" s="14" t="s">
        <v>40</v>
      </c>
      <c r="C8" s="14"/>
      <c r="D8" s="12" t="s">
        <v>6</v>
      </c>
      <c r="E8" s="12"/>
      <c r="F8" s="12"/>
      <c r="G8" s="12"/>
      <c r="H8" s="12">
        <f>H9+H18+H21+H23+H35</f>
        <v>0</v>
      </c>
      <c r="I8" s="12">
        <f>I9+I18+I21+I23+I35</f>
        <v>0</v>
      </c>
      <c r="J8" s="12">
        <f>H8+I8</f>
        <v>0</v>
      </c>
      <c r="K8" s="12"/>
      <c r="L8" s="12">
        <f>L9+L18+L21+L23+L35</f>
        <v>3.5879999999999995E-2</v>
      </c>
      <c r="M8" s="12"/>
    </row>
    <row r="9" spans="1:43" x14ac:dyDescent="0.25">
      <c r="A9" s="13"/>
      <c r="B9" s="14" t="s">
        <v>40</v>
      </c>
      <c r="C9" s="14" t="s">
        <v>41</v>
      </c>
      <c r="D9" s="12" t="s">
        <v>42</v>
      </c>
      <c r="E9" s="12"/>
      <c r="F9" s="12"/>
      <c r="G9" s="12"/>
      <c r="H9" s="12">
        <f>SUM(H10:H16)</f>
        <v>0</v>
      </c>
      <c r="I9" s="12">
        <f>SUM(I10:I16)</f>
        <v>0</v>
      </c>
      <c r="J9" s="12">
        <f>H9+I9</f>
        <v>0</v>
      </c>
      <c r="K9" s="12"/>
      <c r="L9" s="12">
        <f>SUM(L10:L16)</f>
        <v>1.2879999999999999E-2</v>
      </c>
      <c r="M9" s="12"/>
      <c r="P9" s="12">
        <f>IF(Q9="PR",J9,SUM(O10:O14))</f>
        <v>0</v>
      </c>
      <c r="Q9" s="12" t="s">
        <v>43</v>
      </c>
      <c r="R9" s="12">
        <f>IF(Q9="HS",H9,0)</f>
        <v>0</v>
      </c>
      <c r="S9" s="12">
        <f>IF(Q9="HS",I9-P9,0)</f>
        <v>0</v>
      </c>
      <c r="T9" s="12">
        <f>IF(Q9="PS",H9,0)</f>
        <v>0</v>
      </c>
      <c r="U9" s="12">
        <f>IF(Q9="PS",I9-P9,0)</f>
        <v>0</v>
      </c>
      <c r="V9" s="12">
        <f>IF(Q9="MP",H9,0)</f>
        <v>0</v>
      </c>
      <c r="W9" s="12">
        <f>IF(Q9="MP",I9-P9,0)</f>
        <v>0</v>
      </c>
      <c r="X9" s="12">
        <f>IF(Q9="OM",H9,0)</f>
        <v>0</v>
      </c>
      <c r="Y9" s="12">
        <v>18</v>
      </c>
      <c r="AI9">
        <f>SUM(Z10:Z14)</f>
        <v>0</v>
      </c>
      <c r="AJ9">
        <f>SUM(AA10:AA14)</f>
        <v>0</v>
      </c>
      <c r="AK9">
        <f>SUM(AB10:AB14)</f>
        <v>0</v>
      </c>
    </row>
    <row r="10" spans="1:43" x14ac:dyDescent="0.25">
      <c r="A10" s="1" t="s">
        <v>44</v>
      </c>
      <c r="B10" s="15" t="s">
        <v>40</v>
      </c>
      <c r="C10" s="15" t="s">
        <v>45</v>
      </c>
      <c r="D10" s="18" t="s">
        <v>46</v>
      </c>
      <c r="E10" s="18" t="s">
        <v>47</v>
      </c>
      <c r="F10" s="18">
        <v>23</v>
      </c>
      <c r="G10" s="18">
        <v>0</v>
      </c>
      <c r="H10" s="18">
        <f>F10*AE10</f>
        <v>0</v>
      </c>
      <c r="I10" s="18">
        <f>J10-H10</f>
        <v>0</v>
      </c>
      <c r="J10" s="18">
        <f>F10*G10</f>
        <v>0</v>
      </c>
      <c r="K10" s="18">
        <v>0</v>
      </c>
      <c r="L10" s="18">
        <f>F10*K10</f>
        <v>0</v>
      </c>
      <c r="M10" s="18" t="s">
        <v>48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49</v>
      </c>
      <c r="AP10" t="s">
        <v>50</v>
      </c>
      <c r="AQ10" s="12" t="s">
        <v>51</v>
      </c>
    </row>
    <row r="11" spans="1:43" ht="12.75" customHeight="1" x14ac:dyDescent="0.25">
      <c r="B11" s="15"/>
      <c r="C11" s="16" t="s">
        <v>52</v>
      </c>
      <c r="D11" s="40" t="s">
        <v>53</v>
      </c>
      <c r="E11" s="40"/>
      <c r="F11" s="40"/>
      <c r="G11" s="40"/>
      <c r="H11" s="40"/>
      <c r="I11" s="40"/>
      <c r="J11" s="40"/>
      <c r="K11" s="40"/>
      <c r="L11" s="40"/>
      <c r="M11" s="40"/>
    </row>
    <row r="12" spans="1:43" x14ac:dyDescent="0.25">
      <c r="A12" s="1" t="s">
        <v>54</v>
      </c>
      <c r="B12" s="15" t="s">
        <v>40</v>
      </c>
      <c r="C12" s="15" t="s">
        <v>194</v>
      </c>
      <c r="D12" s="17" t="s">
        <v>195</v>
      </c>
      <c r="E12" s="17" t="s">
        <v>47</v>
      </c>
      <c r="F12" s="17">
        <v>23</v>
      </c>
      <c r="G12" s="17">
        <v>0</v>
      </c>
      <c r="H12" s="17">
        <f>F12*AE12</f>
        <v>0</v>
      </c>
      <c r="I12" s="17">
        <f>J12-H12</f>
        <v>0</v>
      </c>
      <c r="J12" s="17">
        <f>F12*G12</f>
        <v>0</v>
      </c>
      <c r="K12" s="17">
        <v>0</v>
      </c>
      <c r="L12" s="17">
        <f>F12*K12</f>
        <v>0</v>
      </c>
      <c r="M12" s="17" t="s">
        <v>48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0.16937142857142901</v>
      </c>
      <c r="AM12">
        <f>F12*AE12</f>
        <v>0</v>
      </c>
      <c r="AN12">
        <f>F12*AF12</f>
        <v>0</v>
      </c>
      <c r="AO12" t="s">
        <v>49</v>
      </c>
      <c r="AP12" t="s">
        <v>50</v>
      </c>
      <c r="AQ12" s="12" t="s">
        <v>51</v>
      </c>
    </row>
    <row r="13" spans="1:43" ht="12.75" customHeight="1" x14ac:dyDescent="0.25">
      <c r="B13" s="15"/>
      <c r="C13" s="16" t="s">
        <v>52</v>
      </c>
      <c r="D13" s="40" t="s">
        <v>196</v>
      </c>
      <c r="E13" s="40"/>
      <c r="F13" s="40"/>
      <c r="G13" s="40"/>
      <c r="H13" s="40"/>
      <c r="I13" s="40"/>
      <c r="J13" s="40"/>
      <c r="K13" s="40"/>
      <c r="L13" s="40"/>
      <c r="M13" s="40"/>
    </row>
    <row r="14" spans="1:43" x14ac:dyDescent="0.25">
      <c r="A14" s="1" t="s">
        <v>58</v>
      </c>
      <c r="B14" s="15" t="s">
        <v>40</v>
      </c>
      <c r="C14" s="15" t="s">
        <v>55</v>
      </c>
      <c r="D14" s="18" t="s">
        <v>56</v>
      </c>
      <c r="E14" s="18" t="s">
        <v>47</v>
      </c>
      <c r="F14" s="18">
        <v>23</v>
      </c>
      <c r="G14" s="18">
        <v>0</v>
      </c>
      <c r="H14" s="18">
        <f>F14*AE14</f>
        <v>0</v>
      </c>
      <c r="I14" s="18">
        <f>J14-H14</f>
        <v>0</v>
      </c>
      <c r="J14" s="18">
        <f>F14*G14</f>
        <v>0</v>
      </c>
      <c r="K14" s="18">
        <v>5.5999999999999995E-4</v>
      </c>
      <c r="L14" s="18">
        <f>F14*K14</f>
        <v>1.2879999999999999E-2</v>
      </c>
      <c r="M14" s="18" t="s">
        <v>48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49</v>
      </c>
      <c r="AP14" t="s">
        <v>50</v>
      </c>
      <c r="AQ14" s="12" t="s">
        <v>51</v>
      </c>
    </row>
    <row r="15" spans="1:43" ht="12.75" customHeight="1" x14ac:dyDescent="0.25">
      <c r="B15" s="15"/>
      <c r="C15" s="16" t="s">
        <v>52</v>
      </c>
      <c r="D15" s="40" t="s">
        <v>57</v>
      </c>
      <c r="E15" s="40"/>
      <c r="F15" s="40"/>
      <c r="G15" s="40"/>
      <c r="H15" s="40"/>
      <c r="I15" s="40"/>
      <c r="J15" s="40"/>
      <c r="K15" s="40"/>
      <c r="L15" s="40"/>
      <c r="M15" s="40"/>
    </row>
    <row r="16" spans="1:43" x14ac:dyDescent="0.25">
      <c r="A16" s="1" t="s">
        <v>64</v>
      </c>
      <c r="B16" s="15" t="s">
        <v>40</v>
      </c>
      <c r="C16" s="15" t="s">
        <v>59</v>
      </c>
      <c r="D16" s="18" t="s">
        <v>60</v>
      </c>
      <c r="E16" s="18" t="s">
        <v>61</v>
      </c>
      <c r="F16" s="18">
        <v>23</v>
      </c>
      <c r="G16" s="18">
        <v>0</v>
      </c>
      <c r="H16" s="18">
        <f>F16*AE16</f>
        <v>0</v>
      </c>
      <c r="I16" s="18">
        <f>J16-H16</f>
        <v>0</v>
      </c>
      <c r="J16" s="18">
        <f>F16*G16</f>
        <v>0</v>
      </c>
      <c r="K16" s="18">
        <v>0</v>
      </c>
      <c r="L16" s="18">
        <f>F16*K16</f>
        <v>0</v>
      </c>
      <c r="M16" s="18" t="s">
        <v>48</v>
      </c>
      <c r="P16" s="12">
        <f>IF(Q16="PR",J16,SUM(O17:O17))</f>
        <v>0</v>
      </c>
      <c r="Q16" s="12"/>
      <c r="R16" s="12">
        <f>IF(Q16="HS",H16,0)</f>
        <v>0</v>
      </c>
      <c r="S16" s="12">
        <f>IF(Q16="HS",I16-P16,0)</f>
        <v>0</v>
      </c>
      <c r="T16" s="12">
        <f>IF(Q16="PS",H16,0)</f>
        <v>0</v>
      </c>
      <c r="U16" s="12">
        <f>IF(Q16="PS",I16-P16,0)</f>
        <v>0</v>
      </c>
      <c r="V16" s="12">
        <f>IF(Q16="MP",H16,0)</f>
        <v>0</v>
      </c>
      <c r="W16" s="12">
        <f>IF(Q16="MP",I16-P16,0)</f>
        <v>0</v>
      </c>
      <c r="X16" s="12">
        <f>IF(Q16="OM",H16,0)</f>
        <v>0</v>
      </c>
      <c r="Y16" s="12" t="s">
        <v>62</v>
      </c>
      <c r="AI16">
        <f>SUM(Z17:Z17)</f>
        <v>0</v>
      </c>
      <c r="AJ16">
        <f>SUM(AA17:AA17)</f>
        <v>0</v>
      </c>
      <c r="AK16">
        <f>SUM(AB17:AB17)</f>
        <v>0</v>
      </c>
    </row>
    <row r="17" spans="1:43" x14ac:dyDescent="0.25">
      <c r="B17" s="15"/>
      <c r="C17" s="16" t="s">
        <v>52</v>
      </c>
      <c r="D17" s="40" t="s">
        <v>197</v>
      </c>
      <c r="E17" s="40"/>
      <c r="F17" s="40"/>
      <c r="G17" s="40"/>
      <c r="H17" s="40"/>
      <c r="I17" s="40"/>
      <c r="J17" s="40"/>
      <c r="K17" s="40"/>
      <c r="L17" s="40"/>
      <c r="M17" s="40"/>
      <c r="N17">
        <v>5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68</v>
      </c>
      <c r="AP17" t="s">
        <v>69</v>
      </c>
      <c r="AQ17" s="12" t="s">
        <v>51</v>
      </c>
    </row>
    <row r="18" spans="1:43" ht="12.75" customHeight="1" x14ac:dyDescent="0.25">
      <c r="A18" s="13"/>
      <c r="B18" s="14" t="s">
        <v>40</v>
      </c>
      <c r="C18" s="14" t="s">
        <v>62</v>
      </c>
      <c r="D18" s="12" t="s">
        <v>63</v>
      </c>
      <c r="E18" s="12"/>
      <c r="F18" s="12"/>
      <c r="G18" s="12"/>
      <c r="H18" s="12">
        <f>SUM(H19:H19)</f>
        <v>0</v>
      </c>
      <c r="I18" s="12">
        <f>SUM(I19:I19)</f>
        <v>0</v>
      </c>
      <c r="J18" s="12">
        <f>H18+I18</f>
        <v>0</v>
      </c>
      <c r="K18" s="12"/>
      <c r="L18" s="12">
        <f>SUM(L19:L19)</f>
        <v>0</v>
      </c>
      <c r="M18" s="12"/>
    </row>
    <row r="19" spans="1:43" x14ac:dyDescent="0.25">
      <c r="A19" s="1" t="s">
        <v>72</v>
      </c>
      <c r="B19" s="15" t="s">
        <v>40</v>
      </c>
      <c r="C19" s="15" t="s">
        <v>65</v>
      </c>
      <c r="D19" s="18" t="s">
        <v>66</v>
      </c>
      <c r="E19" s="18" t="s">
        <v>67</v>
      </c>
      <c r="F19" s="18">
        <v>3.45</v>
      </c>
      <c r="G19" s="18">
        <v>0</v>
      </c>
      <c r="H19" s="18">
        <f>F19*AE19</f>
        <v>0</v>
      </c>
      <c r="I19" s="18">
        <f>J19-H19</f>
        <v>0</v>
      </c>
      <c r="J19" s="18">
        <f>F19*G19</f>
        <v>0</v>
      </c>
      <c r="K19" s="18">
        <v>0</v>
      </c>
      <c r="L19" s="18">
        <f>F19*K19</f>
        <v>0</v>
      </c>
      <c r="M19" s="18" t="s">
        <v>48</v>
      </c>
      <c r="P19" s="12">
        <f>IF(Q19="PR",J19,SUM(O20:O20))</f>
        <v>0</v>
      </c>
      <c r="Q19" s="12"/>
      <c r="R19" s="12">
        <f>IF(Q19="HS",H19,0)</f>
        <v>0</v>
      </c>
      <c r="S19" s="12">
        <f>IF(Q19="HS",I19-P19,0)</f>
        <v>0</v>
      </c>
      <c r="T19" s="12">
        <f>IF(Q19="PS",H19,0)</f>
        <v>0</v>
      </c>
      <c r="U19" s="12">
        <f>IF(Q19="PS",I19-P19,0)</f>
        <v>0</v>
      </c>
      <c r="V19" s="12">
        <f>IF(Q19="MP",H19,0)</f>
        <v>0</v>
      </c>
      <c r="W19" s="12">
        <f>IF(Q19="MP",I19-P19,0)</f>
        <v>0</v>
      </c>
      <c r="X19" s="12">
        <f>IF(Q19="OM",H19,0)</f>
        <v>0</v>
      </c>
      <c r="Y19" s="12" t="s">
        <v>70</v>
      </c>
      <c r="AI19">
        <f>SUM(Z20:Z20)</f>
        <v>0</v>
      </c>
      <c r="AJ19">
        <f>SUM(AA20:AA20)</f>
        <v>0</v>
      </c>
      <c r="AK19">
        <f>SUM(AB20:AB20)</f>
        <v>0</v>
      </c>
    </row>
    <row r="20" spans="1:43" x14ac:dyDescent="0.25">
      <c r="B20" s="15"/>
      <c r="C20" s="16" t="s">
        <v>52</v>
      </c>
      <c r="D20" s="40" t="s">
        <v>198</v>
      </c>
      <c r="E20" s="40"/>
      <c r="F20" s="40"/>
      <c r="G20" s="40"/>
      <c r="H20" s="40"/>
      <c r="I20" s="40"/>
      <c r="J20" s="40"/>
      <c r="K20" s="40"/>
      <c r="L20" s="40"/>
      <c r="M20" s="40"/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1</v>
      </c>
      <c r="AM20">
        <f>F20*AE20</f>
        <v>0</v>
      </c>
      <c r="AN20">
        <f>F20*AF20</f>
        <v>0</v>
      </c>
      <c r="AO20" t="s">
        <v>74</v>
      </c>
      <c r="AP20" t="s">
        <v>69</v>
      </c>
      <c r="AQ20" s="12" t="s">
        <v>51</v>
      </c>
    </row>
    <row r="21" spans="1:43" x14ac:dyDescent="0.25">
      <c r="A21" s="13"/>
      <c r="B21" s="14" t="s">
        <v>40</v>
      </c>
      <c r="C21" s="14" t="s">
        <v>70</v>
      </c>
      <c r="D21" s="12" t="s">
        <v>71</v>
      </c>
      <c r="E21" s="12"/>
      <c r="F21" s="12"/>
      <c r="G21" s="12"/>
      <c r="H21" s="12">
        <f>SUM(H22:H22)</f>
        <v>0</v>
      </c>
      <c r="I21" s="12">
        <f>SUM(I22:I22)</f>
        <v>0</v>
      </c>
      <c r="J21" s="12">
        <f>H21+I21</f>
        <v>0</v>
      </c>
      <c r="K21" s="12"/>
      <c r="L21" s="12">
        <f>SUM(L22:L22)</f>
        <v>0</v>
      </c>
      <c r="M21" s="12"/>
      <c r="P21" s="12">
        <f>IF(Q21="PR",J21,SUM(O22:O31))</f>
        <v>0</v>
      </c>
      <c r="Q21" s="12"/>
      <c r="R21" s="12">
        <f>IF(Q21="HS",H21,0)</f>
        <v>0</v>
      </c>
      <c r="S21" s="12">
        <f>IF(Q21="HS",I21-P21,0)</f>
        <v>0</v>
      </c>
      <c r="T21" s="12">
        <f>IF(Q21="PS",H21,0)</f>
        <v>0</v>
      </c>
      <c r="U21" s="12">
        <f>IF(Q21="PS",I21-P21,0)</f>
        <v>0</v>
      </c>
      <c r="V21" s="12">
        <f>IF(Q21="MP",H21,0)</f>
        <v>0</v>
      </c>
      <c r="W21" s="12">
        <f>IF(Q21="MP",I21-P21,0)</f>
        <v>0</v>
      </c>
      <c r="X21" s="12">
        <f>IF(Q21="OM",H21,0)</f>
        <v>0</v>
      </c>
      <c r="Y21" s="12" t="s">
        <v>75</v>
      </c>
      <c r="AI21">
        <f>SUM(Z22:Z31)</f>
        <v>0</v>
      </c>
      <c r="AJ21">
        <f>SUM(AA22:AA31)</f>
        <v>0</v>
      </c>
      <c r="AK21">
        <f>SUM(AB22:AB31)</f>
        <v>0</v>
      </c>
    </row>
    <row r="22" spans="1:43" x14ac:dyDescent="0.25">
      <c r="A22" s="1" t="s">
        <v>77</v>
      </c>
      <c r="B22" s="15" t="s">
        <v>40</v>
      </c>
      <c r="C22" s="15" t="s">
        <v>70</v>
      </c>
      <c r="D22" s="18" t="s">
        <v>73</v>
      </c>
      <c r="E22" s="18"/>
      <c r="F22" s="18">
        <v>23</v>
      </c>
      <c r="G22" s="18">
        <v>0</v>
      </c>
      <c r="H22" s="18">
        <f>F22*AE22</f>
        <v>0</v>
      </c>
      <c r="I22" s="18">
        <f>J22-H22</f>
        <v>0</v>
      </c>
      <c r="J22" s="18">
        <f>F22*G22</f>
        <v>0</v>
      </c>
      <c r="K22" s="18">
        <v>0</v>
      </c>
      <c r="L22" s="18">
        <f>F22*K22</f>
        <v>0</v>
      </c>
      <c r="M22" s="18"/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1</v>
      </c>
      <c r="AM22">
        <f>F22*AE22</f>
        <v>0</v>
      </c>
      <c r="AN22">
        <f>F22*AF22</f>
        <v>0</v>
      </c>
      <c r="AO22" t="s">
        <v>79</v>
      </c>
      <c r="AP22" t="s">
        <v>69</v>
      </c>
      <c r="AQ22" s="12" t="s">
        <v>51</v>
      </c>
    </row>
    <row r="23" spans="1:43" ht="12.75" customHeight="1" x14ac:dyDescent="0.25">
      <c r="A23" s="13"/>
      <c r="B23" s="14" t="s">
        <v>40</v>
      </c>
      <c r="C23" s="14" t="s">
        <v>75</v>
      </c>
      <c r="D23" s="12" t="s">
        <v>76</v>
      </c>
      <c r="E23" s="12"/>
      <c r="F23" s="12"/>
      <c r="G23" s="12"/>
      <c r="H23" s="12">
        <f>SUM(H24:H33)</f>
        <v>0</v>
      </c>
      <c r="I23" s="12">
        <f>SUM(I24:I33)</f>
        <v>0</v>
      </c>
      <c r="J23" s="12">
        <f>H23+I23</f>
        <v>0</v>
      </c>
      <c r="K23" s="12"/>
      <c r="L23" s="12">
        <f>SUM(L24:L33)</f>
        <v>0</v>
      </c>
      <c r="M23" s="12"/>
    </row>
    <row r="24" spans="1:43" x14ac:dyDescent="0.25">
      <c r="A24" s="1" t="s">
        <v>81</v>
      </c>
      <c r="B24" s="15" t="s">
        <v>40</v>
      </c>
      <c r="C24" s="15" t="s">
        <v>75</v>
      </c>
      <c r="D24" s="18" t="s">
        <v>78</v>
      </c>
      <c r="E24" s="18" t="s">
        <v>61</v>
      </c>
      <c r="F24" s="18">
        <v>23</v>
      </c>
      <c r="G24" s="18">
        <v>0</v>
      </c>
      <c r="H24" s="18">
        <f>F24*AE24</f>
        <v>0</v>
      </c>
      <c r="I24" s="18">
        <f>J24-H24</f>
        <v>0</v>
      </c>
      <c r="J24" s="18">
        <f>F24*G24</f>
        <v>0</v>
      </c>
      <c r="K24" s="18">
        <v>0</v>
      </c>
      <c r="L24" s="18">
        <f>F24*K24</f>
        <v>0</v>
      </c>
      <c r="M24" s="18"/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1</v>
      </c>
      <c r="AM24">
        <f>F24*AE24</f>
        <v>0</v>
      </c>
      <c r="AN24">
        <f>F24*AF24</f>
        <v>0</v>
      </c>
      <c r="AO24" t="s">
        <v>79</v>
      </c>
      <c r="AP24" t="s">
        <v>69</v>
      </c>
      <c r="AQ24" s="12" t="s">
        <v>51</v>
      </c>
    </row>
    <row r="25" spans="1:43" ht="12.75" customHeight="1" x14ac:dyDescent="0.25">
      <c r="B25" s="15"/>
      <c r="C25" s="16" t="s">
        <v>52</v>
      </c>
      <c r="D25" s="40" t="s">
        <v>80</v>
      </c>
      <c r="E25" s="40"/>
      <c r="F25" s="40"/>
      <c r="G25" s="40"/>
      <c r="H25" s="40"/>
      <c r="I25" s="40"/>
      <c r="J25" s="40"/>
      <c r="K25" s="40"/>
      <c r="L25" s="40"/>
      <c r="M25" s="40"/>
    </row>
    <row r="26" spans="1:43" x14ac:dyDescent="0.25">
      <c r="A26" s="1" t="s">
        <v>86</v>
      </c>
      <c r="B26" s="15" t="s">
        <v>40</v>
      </c>
      <c r="C26" s="15" t="s">
        <v>82</v>
      </c>
      <c r="D26" s="17" t="s">
        <v>83</v>
      </c>
      <c r="E26" s="17" t="s">
        <v>84</v>
      </c>
      <c r="F26" s="17">
        <v>11</v>
      </c>
      <c r="G26" s="17">
        <v>0</v>
      </c>
      <c r="H26" s="17">
        <f>F26*AE26</f>
        <v>0</v>
      </c>
      <c r="I26" s="17">
        <f>J26-H26</f>
        <v>0</v>
      </c>
      <c r="J26" s="17">
        <f>F26*G26</f>
        <v>0</v>
      </c>
      <c r="K26" s="17">
        <v>0</v>
      </c>
      <c r="L26" s="17">
        <f>F26*K26</f>
        <v>0</v>
      </c>
      <c r="M26" s="17"/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1</v>
      </c>
      <c r="AM26">
        <f>F26*AE26</f>
        <v>0</v>
      </c>
      <c r="AN26">
        <f>F26*AF26</f>
        <v>0</v>
      </c>
      <c r="AO26" t="s">
        <v>79</v>
      </c>
      <c r="AP26" t="s">
        <v>69</v>
      </c>
      <c r="AQ26" s="12" t="s">
        <v>51</v>
      </c>
    </row>
    <row r="27" spans="1:43" x14ac:dyDescent="0.25">
      <c r="B27" s="15"/>
      <c r="C27" s="16" t="s">
        <v>52</v>
      </c>
      <c r="D27" s="40" t="s">
        <v>85</v>
      </c>
      <c r="E27" s="40"/>
      <c r="F27" s="40"/>
      <c r="G27" s="40"/>
      <c r="H27" s="40"/>
      <c r="I27" s="40"/>
      <c r="J27" s="40"/>
      <c r="K27" s="40"/>
      <c r="L27" s="40"/>
      <c r="M27" s="40"/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1</v>
      </c>
      <c r="AM27">
        <f>F27*AE27</f>
        <v>0</v>
      </c>
      <c r="AN27">
        <f>F27*AF27</f>
        <v>0</v>
      </c>
      <c r="AO27" t="s">
        <v>79</v>
      </c>
      <c r="AP27" t="s">
        <v>69</v>
      </c>
      <c r="AQ27" s="12" t="s">
        <v>51</v>
      </c>
    </row>
    <row r="28" spans="1:43" ht="12.75" customHeight="1" x14ac:dyDescent="0.25">
      <c r="A28" s="1" t="s">
        <v>89</v>
      </c>
      <c r="B28" s="15" t="s">
        <v>40</v>
      </c>
      <c r="C28" s="15" t="s">
        <v>87</v>
      </c>
      <c r="D28" s="17" t="s">
        <v>88</v>
      </c>
      <c r="E28" s="17" t="s">
        <v>84</v>
      </c>
      <c r="F28" s="17">
        <v>23</v>
      </c>
      <c r="G28" s="17">
        <v>0</v>
      </c>
      <c r="H28" s="17">
        <f>F28*AE28</f>
        <v>0</v>
      </c>
      <c r="I28" s="17">
        <f>J28-H28</f>
        <v>0</v>
      </c>
      <c r="J28" s="17">
        <f>F28*G28</f>
        <v>0</v>
      </c>
      <c r="K28" s="17">
        <v>0</v>
      </c>
      <c r="L28" s="17">
        <f>F28*K28</f>
        <v>0</v>
      </c>
      <c r="M28" s="17"/>
    </row>
    <row r="29" spans="1:43" x14ac:dyDescent="0.25">
      <c r="A29" s="1" t="s">
        <v>92</v>
      </c>
      <c r="B29" s="15" t="s">
        <v>40</v>
      </c>
      <c r="C29" s="15" t="s">
        <v>90</v>
      </c>
      <c r="D29" s="17" t="s">
        <v>91</v>
      </c>
      <c r="E29" s="17" t="s">
        <v>84</v>
      </c>
      <c r="F29" s="17">
        <v>23</v>
      </c>
      <c r="G29" s="17">
        <v>0</v>
      </c>
      <c r="H29" s="17">
        <f>F29*AE29</f>
        <v>0</v>
      </c>
      <c r="I29" s="17">
        <f>J29-H29</f>
        <v>0</v>
      </c>
      <c r="J29" s="17">
        <f>F29*G29</f>
        <v>0</v>
      </c>
      <c r="K29" s="17">
        <v>0</v>
      </c>
      <c r="L29" s="17">
        <f>F29*K29</f>
        <v>0</v>
      </c>
      <c r="M29" s="17"/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79</v>
      </c>
      <c r="AP29" t="s">
        <v>69</v>
      </c>
      <c r="AQ29" s="12" t="s">
        <v>51</v>
      </c>
    </row>
    <row r="30" spans="1:43" x14ac:dyDescent="0.25">
      <c r="B30" s="15"/>
      <c r="C30" s="16" t="s">
        <v>52</v>
      </c>
      <c r="D30" s="40" t="s">
        <v>57</v>
      </c>
      <c r="E30" s="40"/>
      <c r="F30" s="40"/>
      <c r="G30" s="40"/>
      <c r="H30" s="40"/>
      <c r="I30" s="40"/>
      <c r="J30" s="40"/>
      <c r="K30" s="40"/>
      <c r="L30" s="40"/>
      <c r="M30" s="40"/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79</v>
      </c>
      <c r="AP30" t="s">
        <v>69</v>
      </c>
      <c r="AQ30" s="12" t="s">
        <v>51</v>
      </c>
    </row>
    <row r="31" spans="1:43" x14ac:dyDescent="0.25">
      <c r="A31" s="1" t="s">
        <v>95</v>
      </c>
      <c r="B31" s="15" t="s">
        <v>40</v>
      </c>
      <c r="C31" s="15" t="s">
        <v>93</v>
      </c>
      <c r="D31" s="17" t="s">
        <v>94</v>
      </c>
      <c r="E31" s="17" t="s">
        <v>84</v>
      </c>
      <c r="F31" s="17">
        <v>23</v>
      </c>
      <c r="G31" s="17">
        <v>0</v>
      </c>
      <c r="H31" s="17">
        <f>F31*AE31</f>
        <v>0</v>
      </c>
      <c r="I31" s="17">
        <f>J31-H31</f>
        <v>0</v>
      </c>
      <c r="J31" s="17">
        <f>F31*G31</f>
        <v>0</v>
      </c>
      <c r="K31" s="17">
        <v>0</v>
      </c>
      <c r="L31" s="17">
        <f>F31*K31</f>
        <v>0</v>
      </c>
      <c r="M31" s="17"/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79</v>
      </c>
      <c r="AP31" t="s">
        <v>69</v>
      </c>
      <c r="AQ31" s="12" t="s">
        <v>51</v>
      </c>
    </row>
    <row r="32" spans="1:43" ht="38.25" customHeight="1" x14ac:dyDescent="0.25">
      <c r="A32" s="1" t="s">
        <v>99</v>
      </c>
      <c r="B32" s="15" t="s">
        <v>40</v>
      </c>
      <c r="C32" s="15" t="s">
        <v>96</v>
      </c>
      <c r="D32" s="17" t="s">
        <v>97</v>
      </c>
      <c r="E32" s="17" t="s">
        <v>98</v>
      </c>
      <c r="F32" s="17">
        <v>1.38</v>
      </c>
      <c r="G32" s="17">
        <v>0</v>
      </c>
      <c r="H32" s="17">
        <f>F32*AE32</f>
        <v>0</v>
      </c>
      <c r="I32" s="17">
        <f>J32-H32</f>
        <v>0</v>
      </c>
      <c r="J32" s="17">
        <f>F32*G32</f>
        <v>0</v>
      </c>
      <c r="K32" s="17">
        <v>0</v>
      </c>
      <c r="L32" s="17">
        <f>F32*K32</f>
        <v>0</v>
      </c>
      <c r="M32" s="17"/>
    </row>
    <row r="33" spans="1:49" x14ac:dyDescent="0.25">
      <c r="A33" s="1" t="s">
        <v>106</v>
      </c>
      <c r="B33" s="15" t="s">
        <v>40</v>
      </c>
      <c r="C33" s="15" t="s">
        <v>100</v>
      </c>
      <c r="D33" s="17" t="s">
        <v>101</v>
      </c>
      <c r="E33" s="17" t="s">
        <v>84</v>
      </c>
      <c r="F33" s="17">
        <v>23</v>
      </c>
      <c r="G33" s="17">
        <v>0</v>
      </c>
      <c r="H33" s="17">
        <f>F33*AE33</f>
        <v>0</v>
      </c>
      <c r="I33" s="17">
        <f>J33-H33</f>
        <v>0</v>
      </c>
      <c r="J33" s="17">
        <f>F33*G33</f>
        <v>0</v>
      </c>
      <c r="K33" s="17">
        <v>0</v>
      </c>
      <c r="L33" s="17">
        <f>F33*K33</f>
        <v>0</v>
      </c>
      <c r="M33" s="17"/>
      <c r="P33" s="12">
        <f>IF(Q33="PR",J33,SUM(O34:O54))</f>
        <v>0</v>
      </c>
      <c r="Q33" s="12" t="s">
        <v>104</v>
      </c>
      <c r="R33" s="12">
        <f>IF(Q33="HS",H33,0)</f>
        <v>0</v>
      </c>
      <c r="S33" s="12">
        <f>IF(Q33="HS",I33-P33,0)</f>
        <v>0</v>
      </c>
      <c r="T33" s="12">
        <f>IF(Q33="PS",H33,0)</f>
        <v>0</v>
      </c>
      <c r="U33" s="12">
        <f>IF(Q33="PS",I33-P33,0)</f>
        <v>0</v>
      </c>
      <c r="V33" s="12">
        <f>IF(Q33="MP",H33,0)</f>
        <v>0</v>
      </c>
      <c r="W33" s="12">
        <f>IF(Q33="MP",I33-P33,0)</f>
        <v>0</v>
      </c>
      <c r="X33" s="12">
        <f>IF(Q33="OM",H33,0)</f>
        <v>0</v>
      </c>
      <c r="Y33" s="12" t="s">
        <v>105</v>
      </c>
      <c r="AI33">
        <f>SUM(Z34:Z54)</f>
        <v>0</v>
      </c>
      <c r="AJ33">
        <f>SUM(AA34:AA54)</f>
        <v>0</v>
      </c>
      <c r="AK33">
        <f>SUM(AB34:AB54)</f>
        <v>0</v>
      </c>
    </row>
    <row r="34" spans="1:49" x14ac:dyDescent="0.25">
      <c r="B34" s="15"/>
      <c r="C34" s="16" t="s">
        <v>52</v>
      </c>
      <c r="D34" s="40" t="s">
        <v>102</v>
      </c>
      <c r="E34" s="40"/>
      <c r="F34" s="40"/>
      <c r="G34" s="40"/>
      <c r="H34" s="40"/>
      <c r="I34" s="40"/>
      <c r="J34" s="40"/>
      <c r="K34" s="40"/>
      <c r="L34" s="40"/>
      <c r="M34" s="40"/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110</v>
      </c>
      <c r="AP34" t="s">
        <v>111</v>
      </c>
      <c r="AQ34" s="12" t="s">
        <v>51</v>
      </c>
    </row>
    <row r="35" spans="1:49" ht="25.5" customHeight="1" x14ac:dyDescent="0.25">
      <c r="A35" s="13"/>
      <c r="B35" s="14" t="s">
        <v>40</v>
      </c>
      <c r="C35" s="14"/>
      <c r="D35" s="12" t="s">
        <v>103</v>
      </c>
      <c r="E35" s="12"/>
      <c r="F35" s="12"/>
      <c r="G35" s="12"/>
      <c r="H35" s="12">
        <f>SUM(H36:H56)</f>
        <v>0</v>
      </c>
      <c r="I35" s="12">
        <f>SUM(I36:I56)</f>
        <v>0</v>
      </c>
      <c r="J35" s="12">
        <f>H35+I35</f>
        <v>0</v>
      </c>
      <c r="K35" s="12"/>
      <c r="L35" s="12">
        <f>SUM(L36:L56)</f>
        <v>2.3E-2</v>
      </c>
      <c r="M35" s="12"/>
    </row>
    <row r="36" spans="1:49" ht="12.75" customHeight="1" x14ac:dyDescent="0.25">
      <c r="A36" s="1" t="s">
        <v>115</v>
      </c>
      <c r="B36" s="15" t="s">
        <v>40</v>
      </c>
      <c r="C36" s="15" t="s">
        <v>107</v>
      </c>
      <c r="D36" s="18" t="s">
        <v>108</v>
      </c>
      <c r="E36" s="18" t="s">
        <v>109</v>
      </c>
      <c r="F36" s="18">
        <v>23</v>
      </c>
      <c r="G36" s="18">
        <v>0</v>
      </c>
      <c r="H36" s="18">
        <f>F36*AE36</f>
        <v>0</v>
      </c>
      <c r="I36" s="18">
        <f>J36-H36</f>
        <v>0</v>
      </c>
      <c r="J36" s="18">
        <f>F36*G36</f>
        <v>0</v>
      </c>
      <c r="K36" s="18">
        <v>1E-3</v>
      </c>
      <c r="L36" s="18">
        <f>F36*K36</f>
        <v>2.3E-2</v>
      </c>
      <c r="M36" s="18" t="s">
        <v>48</v>
      </c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8"/>
    </row>
    <row r="37" spans="1:49" ht="26.4" x14ac:dyDescent="0.25">
      <c r="B37" s="15"/>
      <c r="C37" s="16" t="s">
        <v>112</v>
      </c>
      <c r="D37" s="40" t="s">
        <v>113</v>
      </c>
      <c r="E37" s="40"/>
      <c r="F37" s="40"/>
      <c r="G37" s="40"/>
      <c r="H37" s="40"/>
      <c r="I37" s="40"/>
      <c r="J37" s="40"/>
      <c r="K37" s="40"/>
      <c r="L37" s="40"/>
      <c r="M37" s="40"/>
      <c r="N37" s="17">
        <v>1</v>
      </c>
      <c r="O37" s="17">
        <f>IF(N37=5,I37,0)</f>
        <v>0</v>
      </c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>
        <f>IF(AD37=0,J37,0)</f>
        <v>0</v>
      </c>
      <c r="AA37" s="17">
        <f>IF(AD37=15,J37,0)</f>
        <v>0</v>
      </c>
      <c r="AB37" s="17">
        <f>IF(AD37=21,J37,0)</f>
        <v>0</v>
      </c>
      <c r="AC37" s="17"/>
      <c r="AD37" s="17">
        <v>21</v>
      </c>
      <c r="AE37" s="17">
        <f>G37*AG37</f>
        <v>0</v>
      </c>
      <c r="AF37" s="17">
        <f>G37*(1-AG37)</f>
        <v>0</v>
      </c>
      <c r="AG37" s="17">
        <v>1</v>
      </c>
      <c r="AH37" s="17"/>
      <c r="AI37" s="17"/>
      <c r="AJ37" s="17"/>
      <c r="AK37" s="17"/>
      <c r="AL37" s="17"/>
      <c r="AM37" s="17">
        <f>F37*AE37</f>
        <v>0</v>
      </c>
      <c r="AN37" s="17">
        <f>F37*AF37</f>
        <v>0</v>
      </c>
      <c r="AO37" s="17" t="s">
        <v>110</v>
      </c>
      <c r="AP37" s="17" t="s">
        <v>111</v>
      </c>
      <c r="AQ37" s="19" t="s">
        <v>51</v>
      </c>
      <c r="AR37" s="17"/>
      <c r="AS37" s="17"/>
      <c r="AT37" s="17"/>
      <c r="AU37" s="17"/>
      <c r="AV37" s="17"/>
      <c r="AW37" s="18"/>
    </row>
    <row r="38" spans="1:49" ht="12.75" customHeight="1" x14ac:dyDescent="0.25">
      <c r="B38" s="15"/>
      <c r="C38" s="16" t="s">
        <v>52</v>
      </c>
      <c r="D38" s="40" t="s">
        <v>114</v>
      </c>
      <c r="E38" s="40"/>
      <c r="F38" s="40"/>
      <c r="G38" s="40"/>
      <c r="H38" s="40"/>
      <c r="I38" s="40"/>
      <c r="J38" s="40"/>
      <c r="K38" s="40"/>
      <c r="L38" s="40"/>
      <c r="M38" s="40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8"/>
    </row>
    <row r="39" spans="1:49" x14ac:dyDescent="0.25">
      <c r="A39" s="1" t="s">
        <v>118</v>
      </c>
      <c r="B39" s="15" t="s">
        <v>40</v>
      </c>
      <c r="C39" s="15" t="s">
        <v>116</v>
      </c>
      <c r="D39" s="17" t="s">
        <v>117</v>
      </c>
      <c r="E39" s="17" t="s">
        <v>84</v>
      </c>
      <c r="F39" s="17">
        <v>69</v>
      </c>
      <c r="G39" s="17">
        <v>0</v>
      </c>
      <c r="H39" s="17">
        <f>F39*AE39</f>
        <v>0</v>
      </c>
      <c r="I39" s="17">
        <f>J39-H39</f>
        <v>0</v>
      </c>
      <c r="J39" s="17">
        <f>F39*G39</f>
        <v>0</v>
      </c>
      <c r="K39" s="17">
        <v>0</v>
      </c>
      <c r="L39" s="17">
        <f>F39*K39</f>
        <v>0</v>
      </c>
      <c r="M39" s="17"/>
      <c r="N39" s="17">
        <v>1</v>
      </c>
      <c r="O39" s="17">
        <f>IF(N39=5,I39,0)</f>
        <v>0</v>
      </c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>
        <f>IF(AD39=0,J39,0)</f>
        <v>0</v>
      </c>
      <c r="AA39" s="17">
        <f>IF(AD39=15,J39,0)</f>
        <v>0</v>
      </c>
      <c r="AB39" s="17">
        <f>IF(AD39=21,J39,0)</f>
        <v>0</v>
      </c>
      <c r="AC39" s="17"/>
      <c r="AD39" s="17">
        <v>21</v>
      </c>
      <c r="AE39" s="17">
        <f>G39*AG39</f>
        <v>0</v>
      </c>
      <c r="AF39" s="17">
        <f>G39*(1-AG39)</f>
        <v>0</v>
      </c>
      <c r="AG39" s="17">
        <v>1</v>
      </c>
      <c r="AH39" s="17"/>
      <c r="AI39" s="17"/>
      <c r="AJ39" s="17"/>
      <c r="AK39" s="17"/>
      <c r="AL39" s="17"/>
      <c r="AM39" s="17">
        <f>F39*AE39</f>
        <v>0</v>
      </c>
      <c r="AN39" s="17">
        <f>F39*AF39</f>
        <v>0</v>
      </c>
      <c r="AO39" s="17" t="s">
        <v>110</v>
      </c>
      <c r="AP39" s="17" t="s">
        <v>111</v>
      </c>
      <c r="AQ39" s="19" t="s">
        <v>51</v>
      </c>
      <c r="AR39" s="17"/>
      <c r="AS39" s="17"/>
      <c r="AT39" s="17"/>
      <c r="AU39" s="17"/>
      <c r="AV39" s="17"/>
      <c r="AW39" s="18"/>
    </row>
    <row r="40" spans="1:49" ht="12.75" customHeight="1" x14ac:dyDescent="0.25">
      <c r="B40" s="15"/>
      <c r="C40" s="16" t="s">
        <v>52</v>
      </c>
      <c r="D40" s="40" t="s">
        <v>199</v>
      </c>
      <c r="E40" s="40"/>
      <c r="F40" s="40"/>
      <c r="G40" s="40"/>
      <c r="H40" s="40"/>
      <c r="I40" s="40"/>
      <c r="J40" s="40"/>
      <c r="K40" s="40"/>
      <c r="L40" s="40"/>
      <c r="M40" s="40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8"/>
    </row>
    <row r="41" spans="1:49" x14ac:dyDescent="0.25">
      <c r="A41" s="1" t="s">
        <v>121</v>
      </c>
      <c r="B41" s="15" t="s">
        <v>40</v>
      </c>
      <c r="C41" s="15" t="s">
        <v>119</v>
      </c>
      <c r="D41" s="17" t="s">
        <v>120</v>
      </c>
      <c r="E41" s="17" t="s">
        <v>84</v>
      </c>
      <c r="F41" s="17">
        <v>45</v>
      </c>
      <c r="G41" s="17">
        <v>0</v>
      </c>
      <c r="H41" s="17">
        <f>F41*AE41</f>
        <v>0</v>
      </c>
      <c r="I41" s="17">
        <f>J41-H41</f>
        <v>0</v>
      </c>
      <c r="J41" s="17">
        <f>F41*G41</f>
        <v>0</v>
      </c>
      <c r="K41" s="17">
        <v>0</v>
      </c>
      <c r="L41" s="17">
        <f>F41*K41</f>
        <v>0</v>
      </c>
      <c r="M41" s="17"/>
      <c r="N41" s="17">
        <v>1</v>
      </c>
      <c r="O41" s="17">
        <f>IF(N41=5,I41,0)</f>
        <v>0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>
        <f>IF(AD41=0,J41,0)</f>
        <v>0</v>
      </c>
      <c r="AA41" s="17">
        <f>IF(AD41=15,J41,0)</f>
        <v>0</v>
      </c>
      <c r="AB41" s="17">
        <f>IF(AD41=21,J41,0)</f>
        <v>0</v>
      </c>
      <c r="AC41" s="17"/>
      <c r="AD41" s="17">
        <v>21</v>
      </c>
      <c r="AE41" s="17">
        <f>G41*AG41</f>
        <v>0</v>
      </c>
      <c r="AF41" s="17">
        <f>G41*(1-AG41)</f>
        <v>0</v>
      </c>
      <c r="AG41" s="17">
        <v>1</v>
      </c>
      <c r="AH41" s="17"/>
      <c r="AI41" s="17"/>
      <c r="AJ41" s="17"/>
      <c r="AK41" s="17"/>
      <c r="AL41" s="17"/>
      <c r="AM41" s="17">
        <f>F41*AE41</f>
        <v>0</v>
      </c>
      <c r="AN41" s="17">
        <f>F41*AF41</f>
        <v>0</v>
      </c>
      <c r="AO41" s="17" t="s">
        <v>110</v>
      </c>
      <c r="AP41" s="17" t="s">
        <v>111</v>
      </c>
      <c r="AQ41" s="19" t="s">
        <v>51</v>
      </c>
      <c r="AR41" s="17"/>
      <c r="AS41" s="17"/>
      <c r="AT41" s="17"/>
      <c r="AU41" s="17"/>
      <c r="AV41" s="17"/>
      <c r="AW41" s="18"/>
    </row>
    <row r="42" spans="1:49" ht="12.75" customHeight="1" x14ac:dyDescent="0.25">
      <c r="B42" s="15"/>
      <c r="C42" s="16" t="s">
        <v>52</v>
      </c>
      <c r="D42" s="40" t="s">
        <v>124</v>
      </c>
      <c r="E42" s="40"/>
      <c r="F42" s="40"/>
      <c r="G42" s="40"/>
      <c r="H42" s="40"/>
      <c r="I42" s="40"/>
      <c r="J42" s="40"/>
      <c r="K42" s="40"/>
      <c r="L42" s="40"/>
      <c r="M42" s="40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8"/>
    </row>
    <row r="43" spans="1:49" x14ac:dyDescent="0.25">
      <c r="A43" s="1" t="s">
        <v>125</v>
      </c>
      <c r="B43" s="15" t="s">
        <v>40</v>
      </c>
      <c r="C43" s="15" t="s">
        <v>122</v>
      </c>
      <c r="D43" s="17" t="s">
        <v>123</v>
      </c>
      <c r="E43" s="17" t="s">
        <v>84</v>
      </c>
      <c r="F43" s="17">
        <v>33</v>
      </c>
      <c r="G43" s="17">
        <v>0</v>
      </c>
      <c r="H43" s="17">
        <f>F43*AE43</f>
        <v>0</v>
      </c>
      <c r="I43" s="17">
        <f>J43-H43</f>
        <v>0</v>
      </c>
      <c r="J43" s="17">
        <f>F43*G43</f>
        <v>0</v>
      </c>
      <c r="K43" s="17">
        <v>0</v>
      </c>
      <c r="L43" s="17">
        <f>F43*K43</f>
        <v>0</v>
      </c>
      <c r="M43" s="17"/>
      <c r="N43" s="17">
        <v>1</v>
      </c>
      <c r="O43" s="17">
        <f>IF(N43=5,I43,0)</f>
        <v>0</v>
      </c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>
        <f>IF(AD43=0,J43,0)</f>
        <v>0</v>
      </c>
      <c r="AA43" s="17">
        <f>IF(AD43=15,J43,0)</f>
        <v>0</v>
      </c>
      <c r="AB43" s="17">
        <f>IF(AD43=21,J43,0)</f>
        <v>0</v>
      </c>
      <c r="AC43" s="17"/>
      <c r="AD43" s="17">
        <v>21</v>
      </c>
      <c r="AE43" s="17">
        <f>G43*AG43</f>
        <v>0</v>
      </c>
      <c r="AF43" s="17">
        <f>G43*(1-AG43)</f>
        <v>0</v>
      </c>
      <c r="AG43" s="17">
        <v>1</v>
      </c>
      <c r="AH43" s="17"/>
      <c r="AI43" s="17"/>
      <c r="AJ43" s="17"/>
      <c r="AK43" s="17"/>
      <c r="AL43" s="17"/>
      <c r="AM43" s="17">
        <f>F43*AE43</f>
        <v>0</v>
      </c>
      <c r="AN43" s="17">
        <f>F43*AF43</f>
        <v>0</v>
      </c>
      <c r="AO43" s="17" t="s">
        <v>110</v>
      </c>
      <c r="AP43" s="17" t="s">
        <v>111</v>
      </c>
      <c r="AQ43" s="19" t="s">
        <v>51</v>
      </c>
      <c r="AR43" s="17"/>
      <c r="AS43" s="17"/>
      <c r="AT43" s="17"/>
      <c r="AU43" s="17"/>
      <c r="AV43" s="17"/>
      <c r="AW43" s="18"/>
    </row>
    <row r="44" spans="1:49" ht="12.75" customHeight="1" x14ac:dyDescent="0.25">
      <c r="B44" s="15"/>
      <c r="C44" s="16" t="s">
        <v>52</v>
      </c>
      <c r="D44" s="40" t="s">
        <v>124</v>
      </c>
      <c r="E44" s="40"/>
      <c r="F44" s="40"/>
      <c r="G44" s="40"/>
      <c r="H44" s="40"/>
      <c r="I44" s="40"/>
      <c r="J44" s="40"/>
      <c r="K44" s="40"/>
      <c r="L44" s="40"/>
      <c r="M44" s="40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8"/>
    </row>
    <row r="45" spans="1:49" x14ac:dyDescent="0.25">
      <c r="A45" s="1" t="s">
        <v>41</v>
      </c>
      <c r="B45" s="15" t="s">
        <v>40</v>
      </c>
      <c r="C45" s="15" t="s">
        <v>126</v>
      </c>
      <c r="D45" s="17" t="s">
        <v>127</v>
      </c>
      <c r="E45" s="17" t="s">
        <v>84</v>
      </c>
      <c r="F45" s="17">
        <v>34.5</v>
      </c>
      <c r="G45" s="17">
        <v>0</v>
      </c>
      <c r="H45" s="17">
        <f>F45*AE45</f>
        <v>0</v>
      </c>
      <c r="I45" s="17">
        <f>J45-H45</f>
        <v>0</v>
      </c>
      <c r="J45" s="17">
        <f>F45*G45</f>
        <v>0</v>
      </c>
      <c r="K45" s="17">
        <v>0</v>
      </c>
      <c r="L45" s="17">
        <f>F45*K45</f>
        <v>0</v>
      </c>
      <c r="M45" s="17"/>
      <c r="N45" s="17">
        <v>1</v>
      </c>
      <c r="O45" s="17">
        <f>IF(N45=5,I45,0)</f>
        <v>0</v>
      </c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>
        <f>IF(AD45=0,J45,0)</f>
        <v>0</v>
      </c>
      <c r="AA45" s="17">
        <f>IF(AD45=15,J45,0)</f>
        <v>0</v>
      </c>
      <c r="AB45" s="17">
        <f>IF(AD45=21,J45,0)</f>
        <v>0</v>
      </c>
      <c r="AC45" s="17"/>
      <c r="AD45" s="17">
        <v>21</v>
      </c>
      <c r="AE45" s="17">
        <f>G45*AG45</f>
        <v>0</v>
      </c>
      <c r="AF45" s="17">
        <f>G45*(1-AG45)</f>
        <v>0</v>
      </c>
      <c r="AG45" s="17">
        <v>1</v>
      </c>
      <c r="AH45" s="17"/>
      <c r="AI45" s="17"/>
      <c r="AJ45" s="17"/>
      <c r="AK45" s="17"/>
      <c r="AL45" s="17"/>
      <c r="AM45" s="17">
        <f>F45*AE45</f>
        <v>0</v>
      </c>
      <c r="AN45" s="17">
        <f>F45*AF45</f>
        <v>0</v>
      </c>
      <c r="AO45" s="17" t="s">
        <v>110</v>
      </c>
      <c r="AP45" s="17" t="s">
        <v>111</v>
      </c>
      <c r="AQ45" s="19" t="s">
        <v>51</v>
      </c>
      <c r="AR45" s="17"/>
      <c r="AS45" s="17"/>
      <c r="AT45" s="17"/>
      <c r="AU45" s="17"/>
      <c r="AV45" s="17"/>
      <c r="AW45" s="18"/>
    </row>
    <row r="46" spans="1:49" ht="12.75" customHeight="1" x14ac:dyDescent="0.25">
      <c r="B46" s="15"/>
      <c r="C46" s="16" t="s">
        <v>52</v>
      </c>
      <c r="D46" s="40" t="s">
        <v>128</v>
      </c>
      <c r="E46" s="40"/>
      <c r="F46" s="40"/>
      <c r="G46" s="40"/>
      <c r="H46" s="40"/>
      <c r="I46" s="40"/>
      <c r="J46" s="40"/>
      <c r="K46" s="40"/>
      <c r="L46" s="40"/>
      <c r="M46" s="40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8"/>
    </row>
    <row r="47" spans="1:49" x14ac:dyDescent="0.25">
      <c r="A47" s="1" t="s">
        <v>131</v>
      </c>
      <c r="B47" s="15" t="s">
        <v>40</v>
      </c>
      <c r="C47" s="15" t="s">
        <v>129</v>
      </c>
      <c r="D47" s="17" t="s">
        <v>130</v>
      </c>
      <c r="E47" s="17" t="s">
        <v>84</v>
      </c>
      <c r="F47" s="17">
        <v>11</v>
      </c>
      <c r="G47" s="17">
        <v>0</v>
      </c>
      <c r="H47" s="17">
        <f>F47*AE47</f>
        <v>0</v>
      </c>
      <c r="I47" s="17">
        <f>J47-H47</f>
        <v>0</v>
      </c>
      <c r="J47" s="17">
        <f>F47*G47</f>
        <v>0</v>
      </c>
      <c r="K47" s="17">
        <v>0</v>
      </c>
      <c r="L47" s="17">
        <f>F47*K47</f>
        <v>0</v>
      </c>
      <c r="M47" s="17"/>
      <c r="N47" s="17">
        <v>1</v>
      </c>
      <c r="O47" s="17">
        <f t="shared" ref="O47:O54" si="0">IF(N47=5,I47,0)</f>
        <v>0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>
        <f t="shared" ref="Z47:Z54" si="1">IF(AD47=0,J47,0)</f>
        <v>0</v>
      </c>
      <c r="AA47" s="17">
        <f t="shared" ref="AA47:AA54" si="2">IF(AD47=15,J47,0)</f>
        <v>0</v>
      </c>
      <c r="AB47" s="17">
        <f t="shared" ref="AB47:AB54" si="3">IF(AD47=21,J47,0)</f>
        <v>0</v>
      </c>
      <c r="AC47" s="17"/>
      <c r="AD47" s="17">
        <v>21</v>
      </c>
      <c r="AE47" s="17">
        <f t="shared" ref="AE47:AE54" si="4">G47*AG47</f>
        <v>0</v>
      </c>
      <c r="AF47" s="17">
        <f t="shared" ref="AF47:AF54" si="5">G47*(1-AG47)</f>
        <v>0</v>
      </c>
      <c r="AG47" s="17">
        <v>1</v>
      </c>
      <c r="AH47" s="17"/>
      <c r="AI47" s="17"/>
      <c r="AJ47" s="17"/>
      <c r="AK47" s="17"/>
      <c r="AL47" s="17"/>
      <c r="AM47" s="17">
        <f t="shared" ref="AM47:AM54" si="6">F47*AE47</f>
        <v>0</v>
      </c>
      <c r="AN47" s="17">
        <f t="shared" ref="AN47:AN54" si="7">F47*AF47</f>
        <v>0</v>
      </c>
      <c r="AO47" s="17" t="s">
        <v>110</v>
      </c>
      <c r="AP47" s="17" t="s">
        <v>111</v>
      </c>
      <c r="AQ47" s="19" t="s">
        <v>51</v>
      </c>
      <c r="AR47" s="17"/>
      <c r="AS47" s="17"/>
      <c r="AT47" s="17"/>
      <c r="AU47" s="17"/>
      <c r="AV47" s="17"/>
      <c r="AW47" s="18"/>
    </row>
    <row r="48" spans="1:49" x14ac:dyDescent="0.25">
      <c r="B48" s="15"/>
      <c r="C48" s="16" t="s">
        <v>52</v>
      </c>
      <c r="D48" s="40" t="s">
        <v>85</v>
      </c>
      <c r="E48" s="40"/>
      <c r="F48" s="40"/>
      <c r="G48" s="40"/>
      <c r="H48" s="40"/>
      <c r="I48" s="40"/>
      <c r="J48" s="40"/>
      <c r="K48" s="40"/>
      <c r="L48" s="40"/>
      <c r="M48" s="40"/>
      <c r="N48" s="17">
        <v>1</v>
      </c>
      <c r="O48" s="17">
        <f t="shared" si="0"/>
        <v>0</v>
      </c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>
        <f t="shared" si="1"/>
        <v>0</v>
      </c>
      <c r="AA48" s="17">
        <f t="shared" si="2"/>
        <v>0</v>
      </c>
      <c r="AB48" s="17">
        <f t="shared" si="3"/>
        <v>0</v>
      </c>
      <c r="AC48" s="17"/>
      <c r="AD48" s="17">
        <v>21</v>
      </c>
      <c r="AE48" s="17">
        <f t="shared" si="4"/>
        <v>0</v>
      </c>
      <c r="AF48" s="17">
        <f t="shared" si="5"/>
        <v>0</v>
      </c>
      <c r="AG48" s="17">
        <v>1</v>
      </c>
      <c r="AH48" s="17"/>
      <c r="AI48" s="17"/>
      <c r="AJ48" s="17"/>
      <c r="AK48" s="17"/>
      <c r="AL48" s="17"/>
      <c r="AM48" s="17">
        <f t="shared" si="6"/>
        <v>0</v>
      </c>
      <c r="AN48" s="17">
        <f t="shared" si="7"/>
        <v>0</v>
      </c>
      <c r="AO48" s="17" t="s">
        <v>110</v>
      </c>
      <c r="AP48" s="17" t="s">
        <v>111</v>
      </c>
      <c r="AQ48" s="19" t="s">
        <v>51</v>
      </c>
      <c r="AR48" s="17"/>
      <c r="AS48" s="17"/>
      <c r="AT48" s="17"/>
      <c r="AU48" s="17"/>
      <c r="AV48" s="17"/>
      <c r="AW48" s="18"/>
    </row>
    <row r="49" spans="1:43" x14ac:dyDescent="0.25">
      <c r="A49" s="1" t="s">
        <v>134</v>
      </c>
      <c r="B49" s="15" t="s">
        <v>40</v>
      </c>
      <c r="C49" s="15" t="s">
        <v>132</v>
      </c>
      <c r="D49" s="17" t="s">
        <v>133</v>
      </c>
      <c r="E49" s="17" t="s">
        <v>84</v>
      </c>
      <c r="F49" s="17">
        <v>23</v>
      </c>
      <c r="G49" s="17">
        <v>0</v>
      </c>
      <c r="H49" s="17">
        <f t="shared" ref="H49:H56" si="8">F49*AE49</f>
        <v>0</v>
      </c>
      <c r="I49" s="17">
        <f t="shared" ref="I49:I56" si="9">J49-H49</f>
        <v>0</v>
      </c>
      <c r="J49" s="17">
        <f t="shared" ref="J49:J56" si="10">F49*G49</f>
        <v>0</v>
      </c>
      <c r="K49" s="17">
        <v>0</v>
      </c>
      <c r="L49" s="17">
        <f t="shared" ref="L49:L56" si="11">F49*K49</f>
        <v>0</v>
      </c>
      <c r="M49" s="17"/>
      <c r="N49">
        <v>1</v>
      </c>
      <c r="O49">
        <f t="shared" si="0"/>
        <v>0</v>
      </c>
      <c r="Z49">
        <f t="shared" si="1"/>
        <v>0</v>
      </c>
      <c r="AA49">
        <f t="shared" si="2"/>
        <v>0</v>
      </c>
      <c r="AB49">
        <f t="shared" si="3"/>
        <v>0</v>
      </c>
      <c r="AD49">
        <v>21</v>
      </c>
      <c r="AE49">
        <f t="shared" si="4"/>
        <v>0</v>
      </c>
      <c r="AF49">
        <f t="shared" si="5"/>
        <v>0</v>
      </c>
      <c r="AG49">
        <v>1</v>
      </c>
      <c r="AM49">
        <f t="shared" si="6"/>
        <v>0</v>
      </c>
      <c r="AN49">
        <f t="shared" si="7"/>
        <v>0</v>
      </c>
      <c r="AO49" t="s">
        <v>110</v>
      </c>
      <c r="AP49" t="s">
        <v>111</v>
      </c>
      <c r="AQ49" s="12" t="s">
        <v>51</v>
      </c>
    </row>
    <row r="50" spans="1:43" x14ac:dyDescent="0.25">
      <c r="A50" s="1" t="s">
        <v>137</v>
      </c>
      <c r="B50" s="15" t="s">
        <v>40</v>
      </c>
      <c r="C50" s="15" t="s">
        <v>135</v>
      </c>
      <c r="D50" s="17" t="s">
        <v>136</v>
      </c>
      <c r="E50" s="17" t="s">
        <v>98</v>
      </c>
      <c r="F50" s="17">
        <v>2.2999999999999998</v>
      </c>
      <c r="G50" s="17">
        <v>0</v>
      </c>
      <c r="H50" s="17">
        <f t="shared" si="8"/>
        <v>0</v>
      </c>
      <c r="I50" s="17">
        <f t="shared" si="9"/>
        <v>0</v>
      </c>
      <c r="J50" s="17">
        <f t="shared" si="10"/>
        <v>0</v>
      </c>
      <c r="K50" s="17">
        <v>0</v>
      </c>
      <c r="L50" s="17">
        <f t="shared" si="11"/>
        <v>0</v>
      </c>
      <c r="M50" s="17"/>
      <c r="N50">
        <v>1</v>
      </c>
      <c r="O50">
        <f t="shared" si="0"/>
        <v>0</v>
      </c>
      <c r="Z50">
        <f t="shared" si="1"/>
        <v>0</v>
      </c>
      <c r="AA50">
        <f t="shared" si="2"/>
        <v>0</v>
      </c>
      <c r="AB50">
        <f t="shared" si="3"/>
        <v>0</v>
      </c>
      <c r="AD50">
        <v>21</v>
      </c>
      <c r="AE50">
        <f t="shared" si="4"/>
        <v>0</v>
      </c>
      <c r="AF50">
        <f t="shared" si="5"/>
        <v>0</v>
      </c>
      <c r="AG50">
        <v>1</v>
      </c>
      <c r="AM50">
        <f t="shared" si="6"/>
        <v>0</v>
      </c>
      <c r="AN50">
        <f t="shared" si="7"/>
        <v>0</v>
      </c>
      <c r="AO50" t="s">
        <v>110</v>
      </c>
      <c r="AP50" t="s">
        <v>111</v>
      </c>
      <c r="AQ50" s="12" t="s">
        <v>51</v>
      </c>
    </row>
    <row r="51" spans="1:43" x14ac:dyDescent="0.25">
      <c r="A51" s="1" t="s">
        <v>140</v>
      </c>
      <c r="B51" s="15" t="s">
        <v>40</v>
      </c>
      <c r="C51" s="15" t="s">
        <v>138</v>
      </c>
      <c r="D51" s="18" t="s">
        <v>139</v>
      </c>
      <c r="E51" s="18" t="s">
        <v>84</v>
      </c>
      <c r="F51" s="18">
        <v>2</v>
      </c>
      <c r="G51" s="18">
        <v>0</v>
      </c>
      <c r="H51" s="18">
        <f t="shared" si="8"/>
        <v>0</v>
      </c>
      <c r="I51" s="18">
        <f t="shared" si="9"/>
        <v>0</v>
      </c>
      <c r="J51" s="18">
        <f t="shared" si="10"/>
        <v>0</v>
      </c>
      <c r="K51" s="18">
        <v>0</v>
      </c>
      <c r="L51" s="18">
        <f t="shared" si="11"/>
        <v>0</v>
      </c>
      <c r="M51" s="18"/>
      <c r="N51">
        <v>1</v>
      </c>
      <c r="O51">
        <f t="shared" si="0"/>
        <v>0</v>
      </c>
      <c r="Z51">
        <f t="shared" si="1"/>
        <v>0</v>
      </c>
      <c r="AA51">
        <f t="shared" si="2"/>
        <v>0</v>
      </c>
      <c r="AB51">
        <f t="shared" si="3"/>
        <v>0</v>
      </c>
      <c r="AD51">
        <v>21</v>
      </c>
      <c r="AE51">
        <f t="shared" si="4"/>
        <v>0</v>
      </c>
      <c r="AF51">
        <f t="shared" si="5"/>
        <v>0</v>
      </c>
      <c r="AG51">
        <v>1</v>
      </c>
      <c r="AM51">
        <f t="shared" si="6"/>
        <v>0</v>
      </c>
      <c r="AN51">
        <f t="shared" si="7"/>
        <v>0</v>
      </c>
      <c r="AO51" t="s">
        <v>110</v>
      </c>
      <c r="AP51" t="s">
        <v>111</v>
      </c>
      <c r="AQ51" s="12" t="s">
        <v>51</v>
      </c>
    </row>
    <row r="52" spans="1:43" x14ac:dyDescent="0.25">
      <c r="A52" s="1" t="s">
        <v>143</v>
      </c>
      <c r="B52" s="15" t="s">
        <v>40</v>
      </c>
      <c r="C52" s="15" t="s">
        <v>141</v>
      </c>
      <c r="D52" s="18" t="s">
        <v>142</v>
      </c>
      <c r="E52" s="18" t="s">
        <v>84</v>
      </c>
      <c r="F52" s="18">
        <v>1</v>
      </c>
      <c r="G52" s="18">
        <v>0</v>
      </c>
      <c r="H52" s="18">
        <f t="shared" si="8"/>
        <v>0</v>
      </c>
      <c r="I52" s="18">
        <f t="shared" si="9"/>
        <v>0</v>
      </c>
      <c r="J52" s="18">
        <f t="shared" si="10"/>
        <v>0</v>
      </c>
      <c r="K52" s="18">
        <v>0</v>
      </c>
      <c r="L52" s="18">
        <f t="shared" si="11"/>
        <v>0</v>
      </c>
      <c r="M52" s="18"/>
      <c r="N52">
        <v>1</v>
      </c>
      <c r="O52">
        <f t="shared" si="0"/>
        <v>0</v>
      </c>
      <c r="Z52">
        <f t="shared" si="1"/>
        <v>0</v>
      </c>
      <c r="AA52">
        <f t="shared" si="2"/>
        <v>0</v>
      </c>
      <c r="AB52">
        <f t="shared" si="3"/>
        <v>0</v>
      </c>
      <c r="AD52">
        <v>21</v>
      </c>
      <c r="AE52">
        <f t="shared" si="4"/>
        <v>0</v>
      </c>
      <c r="AF52">
        <f t="shared" si="5"/>
        <v>0</v>
      </c>
      <c r="AG52">
        <v>1</v>
      </c>
      <c r="AM52">
        <f t="shared" si="6"/>
        <v>0</v>
      </c>
      <c r="AN52">
        <f t="shared" si="7"/>
        <v>0</v>
      </c>
      <c r="AO52" t="s">
        <v>110</v>
      </c>
      <c r="AP52" t="s">
        <v>111</v>
      </c>
      <c r="AQ52" s="12" t="s">
        <v>51</v>
      </c>
    </row>
    <row r="53" spans="1:43" x14ac:dyDescent="0.25">
      <c r="A53" s="1" t="s">
        <v>146</v>
      </c>
      <c r="B53" s="15" t="s">
        <v>40</v>
      </c>
      <c r="C53" s="15" t="s">
        <v>144</v>
      </c>
      <c r="D53" s="18" t="s">
        <v>145</v>
      </c>
      <c r="E53" s="18" t="s">
        <v>84</v>
      </c>
      <c r="F53" s="18">
        <v>5</v>
      </c>
      <c r="G53" s="18">
        <v>0</v>
      </c>
      <c r="H53" s="18">
        <f t="shared" si="8"/>
        <v>0</v>
      </c>
      <c r="I53" s="18">
        <f t="shared" si="9"/>
        <v>0</v>
      </c>
      <c r="J53" s="18">
        <f t="shared" si="10"/>
        <v>0</v>
      </c>
      <c r="K53" s="18">
        <v>0</v>
      </c>
      <c r="L53" s="18">
        <f t="shared" si="11"/>
        <v>0</v>
      </c>
      <c r="M53" s="18"/>
      <c r="N53">
        <v>1</v>
      </c>
      <c r="O53">
        <f t="shared" si="0"/>
        <v>0</v>
      </c>
      <c r="Z53">
        <f t="shared" si="1"/>
        <v>0</v>
      </c>
      <c r="AA53">
        <f t="shared" si="2"/>
        <v>0</v>
      </c>
      <c r="AB53">
        <f t="shared" si="3"/>
        <v>0</v>
      </c>
      <c r="AD53">
        <v>21</v>
      </c>
      <c r="AE53">
        <f t="shared" si="4"/>
        <v>0</v>
      </c>
      <c r="AF53">
        <f t="shared" si="5"/>
        <v>0</v>
      </c>
      <c r="AG53">
        <v>1</v>
      </c>
      <c r="AM53">
        <f t="shared" si="6"/>
        <v>0</v>
      </c>
      <c r="AN53">
        <f t="shared" si="7"/>
        <v>0</v>
      </c>
      <c r="AO53" t="s">
        <v>110</v>
      </c>
      <c r="AP53" t="s">
        <v>111</v>
      </c>
      <c r="AQ53" s="12" t="s">
        <v>51</v>
      </c>
    </row>
    <row r="54" spans="1:43" x14ac:dyDescent="0.25">
      <c r="A54" s="1" t="s">
        <v>149</v>
      </c>
      <c r="B54" s="15" t="s">
        <v>40</v>
      </c>
      <c r="C54" s="15" t="s">
        <v>147</v>
      </c>
      <c r="D54" s="18" t="s">
        <v>148</v>
      </c>
      <c r="E54" s="18" t="s">
        <v>84</v>
      </c>
      <c r="F54" s="18">
        <v>6</v>
      </c>
      <c r="G54" s="18">
        <v>0</v>
      </c>
      <c r="H54" s="18">
        <f t="shared" si="8"/>
        <v>0</v>
      </c>
      <c r="I54" s="18">
        <f t="shared" si="9"/>
        <v>0</v>
      </c>
      <c r="J54" s="18">
        <f t="shared" si="10"/>
        <v>0</v>
      </c>
      <c r="K54" s="18">
        <v>0</v>
      </c>
      <c r="L54" s="18">
        <f t="shared" si="11"/>
        <v>0</v>
      </c>
      <c r="M54" s="18"/>
      <c r="N54">
        <v>1</v>
      </c>
      <c r="O54">
        <f t="shared" si="0"/>
        <v>0</v>
      </c>
      <c r="Z54">
        <f t="shared" si="1"/>
        <v>0</v>
      </c>
      <c r="AA54">
        <f t="shared" si="2"/>
        <v>0</v>
      </c>
      <c r="AB54">
        <f t="shared" si="3"/>
        <v>0</v>
      </c>
      <c r="AD54">
        <v>21</v>
      </c>
      <c r="AE54">
        <f t="shared" si="4"/>
        <v>0</v>
      </c>
      <c r="AF54">
        <f t="shared" si="5"/>
        <v>0</v>
      </c>
      <c r="AG54">
        <v>1</v>
      </c>
      <c r="AM54">
        <f t="shared" si="6"/>
        <v>0</v>
      </c>
      <c r="AN54">
        <f t="shared" si="7"/>
        <v>0</v>
      </c>
      <c r="AO54" t="s">
        <v>110</v>
      </c>
      <c r="AP54" t="s">
        <v>111</v>
      </c>
      <c r="AQ54" s="12" t="s">
        <v>51</v>
      </c>
    </row>
    <row r="55" spans="1:43" x14ac:dyDescent="0.25">
      <c r="A55" s="1" t="s">
        <v>152</v>
      </c>
      <c r="B55" s="15" t="s">
        <v>40</v>
      </c>
      <c r="C55" s="15" t="s">
        <v>150</v>
      </c>
      <c r="D55" s="18" t="s">
        <v>151</v>
      </c>
      <c r="E55" s="18" t="s">
        <v>84</v>
      </c>
      <c r="F55" s="18">
        <v>5</v>
      </c>
      <c r="G55" s="18">
        <v>0</v>
      </c>
      <c r="H55" s="18">
        <f t="shared" si="8"/>
        <v>0</v>
      </c>
      <c r="I55" s="18">
        <f t="shared" si="9"/>
        <v>0</v>
      </c>
      <c r="J55" s="18">
        <f t="shared" si="10"/>
        <v>0</v>
      </c>
      <c r="K55" s="18">
        <v>0</v>
      </c>
      <c r="L55" s="18">
        <f t="shared" si="11"/>
        <v>0</v>
      </c>
      <c r="M55" s="18"/>
    </row>
    <row r="56" spans="1:43" x14ac:dyDescent="0.25">
      <c r="A56" s="1" t="s">
        <v>200</v>
      </c>
      <c r="B56" s="15" t="s">
        <v>40</v>
      </c>
      <c r="C56" s="15" t="s">
        <v>153</v>
      </c>
      <c r="D56" s="18" t="s">
        <v>154</v>
      </c>
      <c r="E56" s="18" t="s">
        <v>84</v>
      </c>
      <c r="F56" s="18">
        <v>4</v>
      </c>
      <c r="G56" s="18">
        <v>0</v>
      </c>
      <c r="H56" s="18">
        <f t="shared" si="8"/>
        <v>0</v>
      </c>
      <c r="I56" s="18">
        <f t="shared" si="9"/>
        <v>0</v>
      </c>
      <c r="J56" s="18">
        <f t="shared" si="10"/>
        <v>0</v>
      </c>
      <c r="K56" s="18">
        <v>0</v>
      </c>
      <c r="L56" s="18">
        <f t="shared" si="11"/>
        <v>0</v>
      </c>
      <c r="M56" s="18"/>
    </row>
    <row r="57" spans="1:43" ht="13.2" hidden="1" customHeight="1" x14ac:dyDescent="0.25">
      <c r="A57" s="20"/>
      <c r="B57" s="21"/>
      <c r="C57" s="21"/>
      <c r="D57" s="37"/>
      <c r="E57" s="37"/>
      <c r="F57" s="37"/>
      <c r="G57" s="37"/>
      <c r="H57" s="38" t="s">
        <v>155</v>
      </c>
      <c r="I57" s="38"/>
      <c r="J57" s="37">
        <f>J9+J18+J21+J23+J35</f>
        <v>0</v>
      </c>
      <c r="K57" s="37"/>
      <c r="L57" s="37"/>
      <c r="M57" s="37"/>
    </row>
    <row r="58" spans="1:43" x14ac:dyDescent="0.25">
      <c r="A58" s="22"/>
      <c r="B58" s="15"/>
      <c r="C58" s="15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1:43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</row>
    <row r="60" spans="1:43" x14ac:dyDescent="0.25">
      <c r="B60" s="15"/>
      <c r="C60" s="15"/>
      <c r="D60" s="18"/>
      <c r="E60" s="18"/>
      <c r="F60" s="18"/>
      <c r="G60" s="18"/>
      <c r="H60" s="18"/>
      <c r="I60" s="18"/>
      <c r="J60" s="18"/>
      <c r="K60" s="18"/>
      <c r="L60" s="18"/>
      <c r="M60" s="18"/>
    </row>
    <row r="61" spans="1:43" x14ac:dyDescent="0.25">
      <c r="B61" s="15"/>
      <c r="C61" s="15"/>
      <c r="D61" s="18"/>
      <c r="E61" s="18"/>
      <c r="F61" s="18"/>
      <c r="G61" s="18"/>
      <c r="H61" s="18"/>
      <c r="I61" s="18"/>
      <c r="J61" s="18"/>
      <c r="K61" s="18"/>
      <c r="L61" s="18"/>
      <c r="M61" s="18"/>
    </row>
    <row r="62" spans="1:43" x14ac:dyDescent="0.25">
      <c r="B62" s="15"/>
      <c r="C62" s="15"/>
      <c r="D62" s="18"/>
      <c r="E62" s="18"/>
      <c r="F62" s="18"/>
      <c r="G62" s="18"/>
      <c r="H62" s="18"/>
      <c r="I62" s="18"/>
      <c r="J62" s="18"/>
      <c r="K62" s="18"/>
      <c r="L62" s="18"/>
      <c r="M62" s="18"/>
    </row>
    <row r="63" spans="1:43" x14ac:dyDescent="0.25">
      <c r="B63" s="15"/>
      <c r="C63" s="15"/>
      <c r="D63" s="18"/>
      <c r="E63" s="18"/>
      <c r="F63" s="18"/>
      <c r="G63" s="18"/>
      <c r="H63" s="18"/>
      <c r="I63" s="18"/>
      <c r="J63" s="18"/>
      <c r="K63" s="18"/>
      <c r="L63" s="18"/>
      <c r="M63" s="18"/>
    </row>
    <row r="64" spans="1:43" x14ac:dyDescent="0.25">
      <c r="B64" s="15"/>
      <c r="C64" s="15"/>
      <c r="D64" s="18"/>
      <c r="E64" s="18"/>
      <c r="F64" s="18"/>
      <c r="G64" s="18"/>
      <c r="H64" s="18"/>
      <c r="I64" s="18"/>
      <c r="J64" s="18"/>
      <c r="K64" s="18"/>
      <c r="L64" s="18"/>
      <c r="M64" s="18"/>
    </row>
  </sheetData>
  <mergeCells count="44">
    <mergeCell ref="D37:M37"/>
    <mergeCell ref="D48:M48"/>
    <mergeCell ref="H57:I57"/>
    <mergeCell ref="A59:M59"/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5:M25"/>
    <mergeCell ref="D27:M27"/>
    <mergeCell ref="D30:M30"/>
    <mergeCell ref="D34:M34"/>
    <mergeCell ref="D38:M38"/>
    <mergeCell ref="D40:M40"/>
    <mergeCell ref="D42:M42"/>
    <mergeCell ref="D44:M44"/>
    <mergeCell ref="D46:M46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Normal="100" workbookViewId="0">
      <selection activeCellId="1" sqref="AX18:AX19 A1:I1"/>
    </sheetView>
  </sheetViews>
  <sheetFormatPr defaultColWidth="8.6640625"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441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68" t="s">
        <v>156</v>
      </c>
      <c r="B1" s="68"/>
      <c r="C1" s="68"/>
      <c r="D1" s="68"/>
      <c r="E1" s="68"/>
      <c r="F1" s="68"/>
      <c r="G1" s="68"/>
      <c r="H1" s="68"/>
      <c r="I1" s="68"/>
    </row>
    <row r="2" spans="1:9" ht="25.5" customHeight="1" x14ac:dyDescent="0.25">
      <c r="A2" s="69" t="s">
        <v>1</v>
      </c>
      <c r="B2" s="69"/>
      <c r="C2" s="3" t="s">
        <v>2</v>
      </c>
      <c r="D2" s="23"/>
      <c r="E2" s="23" t="s">
        <v>4</v>
      </c>
      <c r="F2" s="23"/>
      <c r="G2" s="23"/>
      <c r="H2" s="23" t="s">
        <v>157</v>
      </c>
      <c r="I2" s="24"/>
    </row>
    <row r="3" spans="1:9" ht="25.5" customHeight="1" x14ac:dyDescent="0.25">
      <c r="A3" s="70" t="s">
        <v>5</v>
      </c>
      <c r="B3" s="70"/>
      <c r="C3" s="2" t="s">
        <v>6</v>
      </c>
      <c r="D3" s="2"/>
      <c r="E3" s="2" t="s">
        <v>8</v>
      </c>
      <c r="F3" s="2"/>
      <c r="G3" s="2"/>
      <c r="H3" s="2" t="s">
        <v>157</v>
      </c>
      <c r="I3" s="25"/>
    </row>
    <row r="4" spans="1:9" ht="25.5" customHeight="1" x14ac:dyDescent="0.25">
      <c r="A4" s="70" t="s">
        <v>9</v>
      </c>
      <c r="B4" s="70"/>
      <c r="C4" s="5" t="s">
        <v>10</v>
      </c>
      <c r="D4" s="2"/>
      <c r="E4" s="2" t="s">
        <v>12</v>
      </c>
      <c r="F4" s="2"/>
      <c r="G4" s="2"/>
      <c r="H4" s="2" t="s">
        <v>157</v>
      </c>
      <c r="I4" s="25"/>
    </row>
    <row r="5" spans="1:9" ht="25.5" customHeight="1" x14ac:dyDescent="0.25">
      <c r="A5" s="70" t="s">
        <v>7</v>
      </c>
      <c r="B5" s="70"/>
      <c r="C5" s="2"/>
      <c r="D5" s="2"/>
      <c r="E5" s="2" t="s">
        <v>11</v>
      </c>
      <c r="F5" s="2"/>
      <c r="G5" s="2"/>
      <c r="H5" s="2" t="s">
        <v>158</v>
      </c>
      <c r="I5" s="26">
        <v>26</v>
      </c>
    </row>
    <row r="6" spans="1:9" ht="25.5" customHeight="1" x14ac:dyDescent="0.25">
      <c r="A6" s="65" t="s">
        <v>13</v>
      </c>
      <c r="B6" s="65"/>
      <c r="C6" s="27"/>
      <c r="D6" s="27"/>
      <c r="E6" s="27" t="s">
        <v>15</v>
      </c>
      <c r="F6" s="27"/>
      <c r="G6" s="27"/>
      <c r="H6" s="27" t="s">
        <v>159</v>
      </c>
      <c r="I6" s="28"/>
    </row>
    <row r="7" spans="1:9" ht="25.5" customHeight="1" x14ac:dyDescent="0.25">
      <c r="A7" s="66" t="s">
        <v>160</v>
      </c>
      <c r="B7" s="66"/>
      <c r="C7" s="66"/>
      <c r="D7" s="66"/>
      <c r="E7" s="66"/>
      <c r="F7" s="66"/>
      <c r="G7" s="66"/>
      <c r="H7" s="66"/>
      <c r="I7" s="66"/>
    </row>
    <row r="8" spans="1:9" ht="25.5" customHeight="1" x14ac:dyDescent="0.25">
      <c r="A8" s="29" t="s">
        <v>161</v>
      </c>
      <c r="B8" s="67" t="s">
        <v>162</v>
      </c>
      <c r="C8" s="67"/>
      <c r="D8" s="29" t="s">
        <v>163</v>
      </c>
      <c r="E8" s="67" t="s">
        <v>164</v>
      </c>
      <c r="F8" s="67"/>
      <c r="G8" s="29" t="s">
        <v>165</v>
      </c>
      <c r="H8" s="67" t="s">
        <v>166</v>
      </c>
      <c r="I8" s="67"/>
    </row>
    <row r="9" spans="1:9" ht="15" x14ac:dyDescent="0.25">
      <c r="A9" s="64" t="s">
        <v>167</v>
      </c>
      <c r="B9" s="30" t="s">
        <v>168</v>
      </c>
      <c r="C9" s="31">
        <f>SUM('Stavební rozpočet'!R9:R54)</f>
        <v>0</v>
      </c>
      <c r="D9" s="63" t="s">
        <v>169</v>
      </c>
      <c r="E9" s="63"/>
      <c r="F9" s="31">
        <v>0</v>
      </c>
      <c r="G9" s="63" t="s">
        <v>170</v>
      </c>
      <c r="H9" s="63"/>
      <c r="I9" s="31">
        <v>0</v>
      </c>
    </row>
    <row r="10" spans="1:9" ht="15" x14ac:dyDescent="0.25">
      <c r="A10" s="64"/>
      <c r="B10" s="30" t="s">
        <v>28</v>
      </c>
      <c r="C10" s="31">
        <f>SUM('Stavební rozpočet'!S9:S54)</f>
        <v>0</v>
      </c>
      <c r="D10" s="63" t="s">
        <v>171</v>
      </c>
      <c r="E10" s="63"/>
      <c r="F10" s="31">
        <v>0</v>
      </c>
      <c r="G10" s="63" t="s">
        <v>172</v>
      </c>
      <c r="H10" s="63"/>
      <c r="I10" s="31">
        <v>0</v>
      </c>
    </row>
    <row r="11" spans="1:9" ht="15" x14ac:dyDescent="0.25">
      <c r="A11" s="64" t="s">
        <v>173</v>
      </c>
      <c r="B11" s="30" t="s">
        <v>168</v>
      </c>
      <c r="C11" s="31">
        <f>SUM('Stavební rozpočet'!T9:T54)</f>
        <v>0</v>
      </c>
      <c r="D11" s="63" t="s">
        <v>174</v>
      </c>
      <c r="E11" s="63"/>
      <c r="F11" s="31">
        <v>0</v>
      </c>
      <c r="G11" s="63" t="s">
        <v>175</v>
      </c>
      <c r="H11" s="63"/>
      <c r="I11" s="31">
        <v>0</v>
      </c>
    </row>
    <row r="12" spans="1:9" ht="15" x14ac:dyDescent="0.25">
      <c r="A12" s="64"/>
      <c r="B12" s="30" t="s">
        <v>28</v>
      </c>
      <c r="C12" s="31">
        <f>SUM('Stavební rozpočet'!U9:U54)</f>
        <v>0</v>
      </c>
      <c r="D12" s="63"/>
      <c r="E12" s="63"/>
      <c r="F12" s="31">
        <v>0</v>
      </c>
      <c r="G12" s="63" t="s">
        <v>176</v>
      </c>
      <c r="H12" s="63"/>
      <c r="I12" s="31">
        <v>0</v>
      </c>
    </row>
    <row r="13" spans="1:9" ht="15" x14ac:dyDescent="0.25">
      <c r="A13" s="64" t="s">
        <v>177</v>
      </c>
      <c r="B13" s="30" t="s">
        <v>168</v>
      </c>
      <c r="C13" s="31">
        <f>SUM('Stavební rozpočet'!V9:V54)</f>
        <v>0</v>
      </c>
      <c r="D13" s="63"/>
      <c r="E13" s="63"/>
      <c r="F13" s="31">
        <v>0</v>
      </c>
      <c r="G13" s="63" t="s">
        <v>178</v>
      </c>
      <c r="H13" s="63"/>
      <c r="I13" s="31">
        <v>0</v>
      </c>
    </row>
    <row r="14" spans="1:9" ht="15" x14ac:dyDescent="0.25">
      <c r="A14" s="64"/>
      <c r="B14" s="30" t="s">
        <v>28</v>
      </c>
      <c r="C14" s="31">
        <f>SUM('Stavební rozpočet'!W9:W54)</f>
        <v>0</v>
      </c>
      <c r="D14" s="63"/>
      <c r="E14" s="63"/>
      <c r="F14" s="31">
        <v>0</v>
      </c>
      <c r="G14" s="63" t="s">
        <v>179</v>
      </c>
      <c r="H14" s="63"/>
      <c r="I14" s="31">
        <v>0</v>
      </c>
    </row>
    <row r="15" spans="1:9" ht="15.6" x14ac:dyDescent="0.25">
      <c r="A15" s="62" t="s">
        <v>103</v>
      </c>
      <c r="B15" s="62"/>
      <c r="C15" s="31">
        <f>SUM('Stavební rozpočet'!X9:X54)</f>
        <v>0</v>
      </c>
      <c r="D15" s="63"/>
      <c r="E15" s="63"/>
      <c r="F15" s="31">
        <v>0</v>
      </c>
      <c r="G15" s="32"/>
      <c r="H15" s="30"/>
      <c r="I15" s="31"/>
    </row>
    <row r="16" spans="1:9" ht="15.6" x14ac:dyDescent="0.25">
      <c r="A16" s="62" t="s">
        <v>180</v>
      </c>
      <c r="B16" s="62"/>
      <c r="C16" s="31">
        <f>SUM('Stavební rozpočet'!P9:P54)</f>
        <v>0</v>
      </c>
      <c r="D16" s="63"/>
      <c r="E16" s="63"/>
      <c r="F16" s="31">
        <v>0</v>
      </c>
      <c r="G16" s="32"/>
      <c r="H16" s="30"/>
      <c r="I16" s="31"/>
    </row>
    <row r="17" spans="1:9" ht="15.6" x14ac:dyDescent="0.25">
      <c r="A17" s="62" t="s">
        <v>181</v>
      </c>
      <c r="B17" s="62"/>
      <c r="C17" s="31">
        <f>SUM(C9:C16)</f>
        <v>0</v>
      </c>
      <c r="D17" s="62" t="s">
        <v>182</v>
      </c>
      <c r="E17" s="62"/>
      <c r="F17" s="31">
        <f>SUM(F9:F16)</f>
        <v>0</v>
      </c>
      <c r="G17" s="62" t="s">
        <v>183</v>
      </c>
      <c r="H17" s="62"/>
      <c r="I17" s="31">
        <f>SUM(I9:I16)</f>
        <v>0</v>
      </c>
    </row>
    <row r="18" spans="1:9" ht="15.6" x14ac:dyDescent="0.25">
      <c r="A18" s="33"/>
      <c r="B18" s="33"/>
      <c r="C18" s="33"/>
      <c r="D18" s="62" t="s">
        <v>184</v>
      </c>
      <c r="E18" s="62"/>
      <c r="F18" s="31">
        <v>0</v>
      </c>
      <c r="G18" s="62" t="s">
        <v>185</v>
      </c>
      <c r="H18" s="62"/>
      <c r="I18" s="31">
        <v>0</v>
      </c>
    </row>
    <row r="19" spans="1:9" ht="15.6" x14ac:dyDescent="0.25">
      <c r="A19" s="33"/>
      <c r="B19" s="33"/>
      <c r="C19" s="33"/>
      <c r="D19" s="33"/>
      <c r="E19" s="33"/>
      <c r="F19" s="33"/>
      <c r="G19" s="34"/>
      <c r="H19" s="34"/>
      <c r="I19" s="33"/>
    </row>
    <row r="20" spans="1:9" ht="15.6" x14ac:dyDescent="0.25">
      <c r="A20" s="33"/>
      <c r="B20" s="33"/>
      <c r="C20" s="33"/>
      <c r="D20" s="33"/>
      <c r="E20" s="33"/>
      <c r="F20" s="33"/>
      <c r="G20" s="34"/>
      <c r="H20" s="34"/>
      <c r="I20" s="33"/>
    </row>
    <row r="21" spans="1:9" ht="15" x14ac:dyDescent="0.25">
      <c r="A21" s="33"/>
      <c r="B21" s="33"/>
      <c r="C21" s="33"/>
      <c r="D21" s="33"/>
      <c r="E21" s="33"/>
      <c r="F21" s="33"/>
      <c r="G21" s="33"/>
      <c r="H21" s="33"/>
      <c r="I21" s="33"/>
    </row>
    <row r="22" spans="1:9" ht="15.6" x14ac:dyDescent="0.25">
      <c r="A22" s="60" t="s">
        <v>186</v>
      </c>
      <c r="B22" s="60"/>
      <c r="C22" s="35">
        <f>SUM('Stavební rozpočet'!Z10:Z54)*(1-C18/100)</f>
        <v>0</v>
      </c>
      <c r="D22" s="33"/>
      <c r="E22" s="33"/>
      <c r="F22" s="33"/>
      <c r="G22" s="33"/>
      <c r="H22" s="33"/>
      <c r="I22" s="33"/>
    </row>
    <row r="23" spans="1:9" ht="15.6" x14ac:dyDescent="0.25">
      <c r="A23" s="60" t="s">
        <v>187</v>
      </c>
      <c r="B23" s="60"/>
      <c r="C23" s="35">
        <f>SUM('Stavební rozpočet'!AA10:AA54)*(1-C18/100)</f>
        <v>0</v>
      </c>
      <c r="D23" s="60" t="s">
        <v>188</v>
      </c>
      <c r="E23" s="60"/>
      <c r="F23" s="35">
        <f>ROUND(C23*(15/100),2)</f>
        <v>0</v>
      </c>
      <c r="G23" s="60" t="s">
        <v>189</v>
      </c>
      <c r="H23" s="60"/>
      <c r="I23" s="35">
        <f>SUM(C22:C24)</f>
        <v>0</v>
      </c>
    </row>
    <row r="24" spans="1:9" ht="15.6" x14ac:dyDescent="0.25">
      <c r="A24" s="60" t="s">
        <v>190</v>
      </c>
      <c r="B24" s="60"/>
      <c r="C24" s="35">
        <f>SUM('Stavební rozpočet'!AB10:AB54)*(1-C18/100)+(F17+I17+F18+I18+I19+I20)</f>
        <v>0</v>
      </c>
      <c r="D24" s="60" t="s">
        <v>191</v>
      </c>
      <c r="E24" s="60"/>
      <c r="F24" s="35">
        <f>ROUND(C24*(21/100),2)</f>
        <v>0</v>
      </c>
      <c r="G24" s="60" t="s">
        <v>192</v>
      </c>
      <c r="H24" s="60"/>
      <c r="I24" s="35">
        <f>F23+F24+I23</f>
        <v>0</v>
      </c>
    </row>
    <row r="25" spans="1:9" ht="15" x14ac:dyDescent="0.25">
      <c r="A25" s="33"/>
      <c r="B25" s="33"/>
      <c r="C25" s="33"/>
      <c r="D25" s="33"/>
      <c r="E25" s="33"/>
      <c r="F25" s="33"/>
      <c r="G25" s="33"/>
      <c r="H25" s="33"/>
      <c r="I25" s="33"/>
    </row>
    <row r="26" spans="1:9" ht="15" x14ac:dyDescent="0.25">
      <c r="A26" s="61" t="s">
        <v>8</v>
      </c>
      <c r="B26" s="61"/>
      <c r="C26" s="61"/>
      <c r="D26" s="61" t="s">
        <v>4</v>
      </c>
      <c r="E26" s="61"/>
      <c r="F26" s="61"/>
      <c r="G26" s="61" t="s">
        <v>12</v>
      </c>
      <c r="H26" s="61"/>
      <c r="I26" s="61"/>
    </row>
    <row r="27" spans="1:9" x14ac:dyDescent="0.25">
      <c r="A27" s="58"/>
      <c r="B27" s="58"/>
      <c r="C27" s="58"/>
      <c r="D27" s="58"/>
      <c r="E27" s="58"/>
      <c r="F27" s="58"/>
      <c r="G27" s="58"/>
      <c r="H27" s="58"/>
      <c r="I27" s="58"/>
    </row>
    <row r="28" spans="1:9" x14ac:dyDescent="0.25">
      <c r="A28" s="58"/>
      <c r="B28" s="58"/>
      <c r="C28" s="58"/>
      <c r="D28" s="58"/>
      <c r="E28" s="58"/>
      <c r="F28" s="58"/>
      <c r="G28" s="58"/>
      <c r="H28" s="58"/>
      <c r="I28" s="58"/>
    </row>
    <row r="29" spans="1:9" x14ac:dyDescent="0.25">
      <c r="A29" s="58"/>
      <c r="B29" s="58"/>
      <c r="C29" s="58"/>
      <c r="D29" s="58"/>
      <c r="E29" s="58"/>
      <c r="F29" s="58"/>
      <c r="G29" s="58"/>
      <c r="H29" s="58"/>
      <c r="I29" s="58"/>
    </row>
    <row r="30" spans="1:9" ht="15" x14ac:dyDescent="0.25">
      <c r="A30" s="59" t="s">
        <v>193</v>
      </c>
      <c r="B30" s="59"/>
      <c r="C30" s="59"/>
      <c r="D30" s="59" t="s">
        <v>193</v>
      </c>
      <c r="E30" s="59"/>
      <c r="F30" s="59"/>
      <c r="G30" s="59" t="s">
        <v>193</v>
      </c>
      <c r="H30" s="59"/>
      <c r="I30" s="59"/>
    </row>
    <row r="31" spans="1:9" ht="15" x14ac:dyDescent="0.25">
      <c r="A31" s="36" t="s">
        <v>52</v>
      </c>
      <c r="B31" s="33"/>
      <c r="C31" s="33"/>
      <c r="D31" s="33"/>
      <c r="E31" s="33"/>
      <c r="F31" s="33"/>
      <c r="G31" s="33"/>
      <c r="H31" s="33"/>
      <c r="I31" s="33"/>
    </row>
    <row r="32" spans="1:9" hidden="1" x14ac:dyDescent="0.25">
      <c r="A32" s="57"/>
      <c r="B32" s="57"/>
      <c r="C32" s="57"/>
      <c r="D32" s="57"/>
      <c r="E32" s="57"/>
      <c r="F32" s="57"/>
      <c r="G32" s="57"/>
      <c r="H32" s="57"/>
      <c r="I32" s="57"/>
    </row>
    <row r="33" spans="1:9" ht="15" x14ac:dyDescent="0.25">
      <c r="A33" s="33"/>
      <c r="B33" s="33"/>
      <c r="C33" s="33"/>
      <c r="D33" s="33"/>
      <c r="E33" s="33"/>
      <c r="F33" s="33"/>
      <c r="G33" s="33"/>
      <c r="H33" s="33"/>
      <c r="I33" s="33"/>
    </row>
    <row r="34" spans="1:9" ht="15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9" ht="15" x14ac:dyDescent="0.25">
      <c r="A35" s="33"/>
      <c r="B35" s="33"/>
      <c r="C35" s="33"/>
      <c r="D35" s="33"/>
      <c r="E35" s="33"/>
      <c r="F35" s="33"/>
      <c r="G35" s="33"/>
      <c r="H35" s="33"/>
      <c r="I35" s="33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32:I32"/>
    <mergeCell ref="A27:C29"/>
    <mergeCell ref="D27:F29"/>
    <mergeCell ref="G27:I29"/>
    <mergeCell ref="A30:C30"/>
    <mergeCell ref="D30:F30"/>
    <mergeCell ref="G30:I30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III_12_UL. DR HORÁKA</dc:title>
  <dc:subject/>
  <dc:creator>Verlag Dashőfer, s.r.o.</dc:creator>
  <dc:description/>
  <cp:lastModifiedBy>Štěpančíková Taťána, Ing.</cp:lastModifiedBy>
  <cp:revision>3</cp:revision>
  <cp:lastPrinted>2023-10-24T11:49:36Z</cp:lastPrinted>
  <dcterms:created xsi:type="dcterms:W3CDTF">2023-08-22T12:34:47Z</dcterms:created>
  <dcterms:modified xsi:type="dcterms:W3CDTF">2024-05-13T11:12:08Z</dcterms:modified>
  <dc:language>cs-CZ</dc:language>
</cp:coreProperties>
</file>